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بداية" sheetId="1" state="visible" r:id="rId1"/>
    <sheet xmlns:r="http://schemas.openxmlformats.org/officeDocument/2006/relationships" name="سجل الحركة" sheetId="2" state="visible" r:id="rId2"/>
    <sheet xmlns:r="http://schemas.openxmlformats.org/officeDocument/2006/relationships" name="الوقود" sheetId="3" state="visible" r:id="rId3"/>
    <sheet xmlns:r="http://schemas.openxmlformats.org/officeDocument/2006/relationships" name="الصيانة" sheetId="4" state="visible" r:id="rId4"/>
    <sheet xmlns:r="http://schemas.openxmlformats.org/officeDocument/2006/relationships" name="المخالفات والرسوم" sheetId="5" state="visible" r:id="rId5"/>
    <sheet xmlns:r="http://schemas.openxmlformats.org/officeDocument/2006/relationships" name="الملخص الشهري" sheetId="6" state="visible" r:id="rId6"/>
    <sheet xmlns:r="http://schemas.openxmlformats.org/officeDocument/2006/relationships" name="السيارات" sheetId="7" state="visible" r:id="rId7"/>
    <sheet xmlns:r="http://schemas.openxmlformats.org/officeDocument/2006/relationships" name="السائقون" sheetId="8" state="visible" r:id="rId8"/>
    <sheet xmlns:r="http://schemas.openxmlformats.org/officeDocument/2006/relationships" name="القوائم" sheetId="9" state="visible" r:id="rId9"/>
  </sheets>
  <definedNames>
    <definedName name="L_EMIRATE">'القوائم'!$A$2:$A$10</definedName>
    <definedName name="L_PURPOSE">'القوائم'!$B$2:$B$10</definedName>
    <definedName name="L_FUEL">'القوائم'!$C$2:$C$5</definedName>
    <definedName name="L_CHARGE">'القوائم'!$D$2:$D$8</definedName>
    <definedName name="L_YESNO">'القوائم'!$E$2:$E$3</definedName>
    <definedName name="L_VSTATUS">'القوائم'!$F$2:$F$4</definedName>
    <definedName name="L_DSTATUS">'القوائم'!$G$2:$G$3</definedName>
    <definedName name="L_CSTATUS">'القوائم'!$H$2:$H$4</definedName>
    <definedName name="L_MAINT">'القوائم'!$I$2:$I$10</definedName>
    <definedName name="L_MONTH">'القوائم'!$J$2:$J$13</definedName>
    <definedName name="L_YEAR">'القوائم'!$K$2:$K$7</definedName>
    <definedName name="L_VEH">OFFSET('السيارات'!$A$5,0,0,MAX(1,COUNTA('السيارات'!$A$5:$A$104)),1)</definedName>
    <definedName name="L_DRV">OFFSET('السائقون'!$A$5,0,0,MAX(1,COUNTA('السائقون'!$A$5:$A$154)),1)</definedName>
    <definedName name="_xlnm.Print_Titles" localSheetId="1">'سجل الحركة'!$4:$4</definedName>
    <definedName name="_xlnm.Print_Titles" localSheetId="2">'الوقود'!$4:$4</definedName>
    <definedName name="_xlnm.Print_Titles" localSheetId="3">'الصيانة'!$4:$4</definedName>
    <definedName name="_xlnm.Print_Titles" localSheetId="4">'المخالفات والرسوم'!$4:$4</definedName>
    <definedName name="_xlnm.Print_Titles" localSheetId="5">'الملخص الشهري'!$6:$6</definedName>
    <definedName name="_xlnm.Print_Titles" localSheetId="6">'السيارات'!$4:$4</definedName>
    <definedName name="_xlnm.Print_Titles" localSheetId="7">'السائقون'!$4:$4</definedName>
  </definedNames>
  <calcPr calcId="124519" fullCalcOnLoad="1"/>
</workbook>
</file>

<file path=xl/styles.xml><?xml version="1.0" encoding="utf-8"?>
<styleSheet xmlns="http://schemas.openxmlformats.org/spreadsheetml/2006/main">
  <numFmts count="5">
    <numFmt numFmtId="164" formatCode="dd/mm/yyyy"/>
    <numFmt numFmtId="165" formatCode="hh:mm"/>
    <numFmt numFmtId="166" formatCode="dd/mm/yyyy hh:mm"/>
    <numFmt numFmtId="167" formatCode="#,##0.0"/>
    <numFmt numFmtId="168" formatCode="0.0"/>
  </numFmts>
  <fonts count="13">
    <font>
      <name val="Calibri"/>
      <family val="2"/>
      <color theme="1"/>
      <sz val="11"/>
      <scheme val="minor"/>
    </font>
    <font>
      <name val="Arial"/>
      <b val="1"/>
      <color rgb="00FFFFFF"/>
      <sz val="9"/>
    </font>
    <font>
      <name val="Arial"/>
      <sz val="9.5"/>
    </font>
    <font>
      <name val="Arial"/>
      <b val="1"/>
      <color rgb="00FFFFFF"/>
      <sz val="14"/>
    </font>
    <font>
      <name val="Arial"/>
      <color rgb="005B6675"/>
      <sz val="9"/>
    </font>
    <font>
      <name val="Arial"/>
      <b val="1"/>
      <sz val="10"/>
    </font>
    <font>
      <name val="Arial"/>
      <b val="1"/>
      <sz val="11"/>
    </font>
    <font>
      <name val="Arial"/>
      <b val="1"/>
      <color rgb="000B2A5B"/>
      <sz val="11"/>
    </font>
    <font>
      <name val="Arial"/>
      <b val="1"/>
      <color rgb="009B1C1C"/>
      <sz val="9.5"/>
    </font>
    <font>
      <name val="Arial"/>
      <sz val="10"/>
    </font>
    <font>
      <name val="Arial"/>
      <b val="1"/>
      <color rgb="000B2A5B"/>
      <sz val="12"/>
    </font>
    <font>
      <name val="Arial"/>
      <i val="1"/>
      <color rgb="005B6675"/>
      <sz val="9"/>
    </font>
    <font>
      <name val="Arial"/>
      <color rgb="000047FF"/>
      <sz val="10"/>
      <u val="single"/>
    </font>
  </fonts>
  <fills count="8">
    <fill>
      <patternFill/>
    </fill>
    <fill>
      <patternFill patternType="gray125"/>
    </fill>
    <fill>
      <patternFill patternType="solid">
        <fgColor rgb="000B2A5B"/>
        <bgColor rgb="000B2A5B"/>
      </patternFill>
    </fill>
    <fill>
      <patternFill patternType="solid">
        <fgColor rgb="005B6675"/>
        <bgColor rgb="005B6675"/>
      </patternFill>
    </fill>
    <fill>
      <patternFill patternType="solid">
        <fgColor rgb="00F1F4F8"/>
        <bgColor rgb="00F1F4F8"/>
      </patternFill>
    </fill>
    <fill>
      <patternFill patternType="solid">
        <fgColor rgb="00FFF1B8"/>
        <bgColor rgb="00FFF1B8"/>
      </patternFill>
    </fill>
    <fill>
      <patternFill patternType="solid">
        <fgColor rgb="00DCE4F0"/>
        <bgColor rgb="00DCE4F0"/>
      </patternFill>
    </fill>
    <fill>
      <patternFill patternType="solid">
        <fgColor rgb="00FDE2E2"/>
        <bgColor rgb="00FDE2E2"/>
      </patternFill>
    </fill>
  </fills>
  <borders count="2">
    <border>
      <left/>
      <right/>
      <top/>
      <bottom/>
      <diagonal/>
    </border>
    <border>
      <left style="thin">
        <color rgb="00A9B6C8"/>
      </left>
      <right style="thin">
        <color rgb="00A9B6C8"/>
      </right>
      <top style="thin">
        <color rgb="00A9B6C8"/>
      </top>
      <bottom style="thin">
        <color rgb="00A9B6C8"/>
      </bottom>
    </border>
  </borders>
  <cellStyleXfs count="1">
    <xf numFmtId="0" fontId="0" fillId="0" borderId="0"/>
  </cellStyleXfs>
  <cellXfs count="42">
    <xf numFmtId="0" fontId="0" fillId="0" borderId="0" pivotButton="0" quotePrefix="0" xfId="0"/>
    <xf numFmtId="0" fontId="3" fillId="2" borderId="0" applyAlignment="1" pivotButton="0" quotePrefix="0" xfId="0">
      <alignment vertical="center" readingOrder="2"/>
    </xf>
    <xf numFmtId="0" fontId="0" fillId="2" borderId="0" pivotButton="0" quotePrefix="0" xfId="0"/>
    <xf numFmtId="0" fontId="4" fillId="0" borderId="0" applyAlignment="1" pivotButton="0" quotePrefix="0" xfId="0">
      <alignment vertical="center" wrapText="1" readingOrder="2"/>
    </xf>
    <xf numFmtId="0" fontId="9" fillId="0" borderId="0" applyAlignment="1" pivotButton="0" quotePrefix="0" xfId="0">
      <alignment vertical="top" wrapText="1" readingOrder="2"/>
    </xf>
    <xf numFmtId="0" fontId="10" fillId="0" borderId="0" applyAlignment="1" pivotButton="0" quotePrefix="0" xfId="0">
      <alignment vertical="top" wrapText="1" readingOrder="2"/>
    </xf>
    <xf numFmtId="0" fontId="11" fillId="0" borderId="0" applyAlignment="1" pivotButton="0" quotePrefix="0" xfId="0">
      <alignment vertical="top" wrapText="1" readingOrder="2"/>
    </xf>
    <xf numFmtId="0" fontId="12" fillId="0" borderId="0" applyAlignment="1" pivotButton="0" quotePrefix="0" xfId="0">
      <alignment vertical="top" wrapText="1" readingOrder="2"/>
    </xf>
    <xf numFmtId="0" fontId="1" fillId="2" borderId="1" applyAlignment="1" pivotButton="0" quotePrefix="0" xfId="0">
      <alignment horizontal="center" vertical="center" wrapText="1" readingOrder="2"/>
    </xf>
    <xf numFmtId="0" fontId="1" fillId="3" borderId="1" applyAlignment="1" pivotButton="0" quotePrefix="0" xfId="0">
      <alignment horizontal="center" vertical="center" wrapText="1" readingOrder="2"/>
    </xf>
    <xf numFmtId="164" fontId="2" fillId="0" borderId="1" applyAlignment="1" pivotButton="0" quotePrefix="0" xfId="0">
      <alignment horizontal="center" vertical="center" readingOrder="2"/>
    </xf>
    <xf numFmtId="0" fontId="2" fillId="0" borderId="1" applyAlignment="1" pivotButton="0" quotePrefix="0" xfId="0">
      <alignment vertical="center" readingOrder="2"/>
    </xf>
    <xf numFmtId="0" fontId="2" fillId="4" borderId="1" applyAlignment="1" pivotButton="0" quotePrefix="0" xfId="0">
      <alignment vertical="center" readingOrder="2"/>
    </xf>
    <xf numFmtId="165" fontId="2" fillId="0" borderId="1" applyAlignment="1" pivotButton="0" quotePrefix="0" xfId="0">
      <alignment horizontal="center" vertical="center" readingOrder="2"/>
    </xf>
    <xf numFmtId="3" fontId="2" fillId="0" borderId="1" pivotButton="0" quotePrefix="0" xfId="0"/>
    <xf numFmtId="3" fontId="2" fillId="4" borderId="1" pivotButton="0" quotePrefix="0" xfId="0"/>
    <xf numFmtId="1" fontId="2" fillId="0" borderId="1" pivotButton="0" quotePrefix="0" xfId="0"/>
    <xf numFmtId="4" fontId="2" fillId="0" borderId="1" pivotButton="0" quotePrefix="0" xfId="0"/>
    <xf numFmtId="166" fontId="2" fillId="4" borderId="1" applyAlignment="1" pivotButton="0" quotePrefix="0" xfId="0">
      <alignment horizontal="center" vertical="center" readingOrder="2"/>
    </xf>
    <xf numFmtId="167" fontId="2" fillId="0" borderId="1" pivotButton="0" quotePrefix="0" xfId="0"/>
    <xf numFmtId="4" fontId="2" fillId="4" borderId="1" pivotButton="0" quotePrefix="0" xfId="0"/>
    <xf numFmtId="49" fontId="2" fillId="0" borderId="1" pivotButton="0" quotePrefix="0" xfId="0"/>
    <xf numFmtId="0" fontId="5" fillId="0" borderId="0" applyAlignment="1" pivotButton="0" quotePrefix="0" xfId="0">
      <alignment horizontal="center" vertical="center" readingOrder="2"/>
    </xf>
    <xf numFmtId="0" fontId="6" fillId="5" borderId="1" applyAlignment="1" pivotButton="0" quotePrefix="0" xfId="0">
      <alignment horizontal="center" vertical="center" readingOrder="2"/>
    </xf>
    <xf numFmtId="164" fontId="0" fillId="4" borderId="1" applyAlignment="1" pivotButton="0" quotePrefix="0" xfId="0">
      <alignment horizontal="center" vertical="center" readingOrder="2"/>
    </xf>
    <xf numFmtId="0" fontId="7" fillId="0" borderId="0" applyAlignment="1" pivotButton="0" quotePrefix="0" xfId="0">
      <alignment vertical="center" readingOrder="2"/>
    </xf>
    <xf numFmtId="1" fontId="2" fillId="4" borderId="1" pivotButton="0" quotePrefix="0" xfId="0"/>
    <xf numFmtId="167" fontId="2" fillId="4" borderId="1" pivotButton="0" quotePrefix="0" xfId="0"/>
    <xf numFmtId="168" fontId="2" fillId="4" borderId="1" pivotButton="0" quotePrefix="0" xfId="0"/>
    <xf numFmtId="0" fontId="5" fillId="6" borderId="1" applyAlignment="1" pivotButton="0" quotePrefix="0" xfId="0">
      <alignment vertical="center" readingOrder="2"/>
    </xf>
    <xf numFmtId="0" fontId="2" fillId="6" borderId="1" applyAlignment="1" pivotButton="0" quotePrefix="0" xfId="0">
      <alignment vertical="center" readingOrder="2"/>
    </xf>
    <xf numFmtId="1" fontId="5" fillId="6" borderId="1" pivotButton="0" quotePrefix="0" xfId="0"/>
    <xf numFmtId="3" fontId="5" fillId="6" borderId="1" pivotButton="0" quotePrefix="0" xfId="0"/>
    <xf numFmtId="167" fontId="5" fillId="6" borderId="1" pivotButton="0" quotePrefix="0" xfId="0"/>
    <xf numFmtId="4" fontId="5" fillId="6" borderId="1" pivotButton="0" quotePrefix="0" xfId="0"/>
    <xf numFmtId="168" fontId="5" fillId="6" borderId="1" pivotButton="0" quotePrefix="0" xfId="0"/>
    <xf numFmtId="0" fontId="8" fillId="7" borderId="1" applyAlignment="1" pivotButton="0" quotePrefix="0" xfId="0">
      <alignment vertical="center" readingOrder="2"/>
    </xf>
    <xf numFmtId="1" fontId="2" fillId="7" borderId="1" pivotButton="0" quotePrefix="0" xfId="0"/>
    <xf numFmtId="3" fontId="2" fillId="7" borderId="1" pivotButton="0" quotePrefix="0" xfId="0"/>
    <xf numFmtId="4" fontId="2" fillId="7" borderId="1" pivotButton="0" quotePrefix="0" xfId="0"/>
    <xf numFmtId="0" fontId="1" fillId="2" borderId="0" applyAlignment="1" pivotButton="0" quotePrefix="0" xfId="0">
      <alignment horizontal="center" vertical="center" wrapText="1" readingOrder="2"/>
    </xf>
    <xf numFmtId="0" fontId="2" fillId="0" borderId="0" pivotButton="0" quotePrefix="0" xfId="0"/>
  </cellXfs>
  <cellStyles count="1">
    <cellStyle name="Normal" xfId="0" builtinId="0" hidden="0"/>
  </cellStyles>
  <dxfs count="2">
    <dxf>
      <fill>
        <patternFill patternType="solid">
          <fgColor rgb="00F8B4B4"/>
          <bgColor rgb="00F8B4B4"/>
        </patternFill>
      </fill>
    </dxf>
    <dxf>
      <fill>
        <patternFill patternType="solid">
          <fgColor rgb="00FDE68A"/>
          <bgColor rgb="00FDE68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t.ms/ar/vehicle-log-book-template-uae" TargetMode="External" Id="rId1"/></Relationships>
</file>

<file path=xl/worksheets/sheet1.xml><?xml version="1.0" encoding="utf-8"?>
<worksheet xmlns="http://schemas.openxmlformats.org/spreadsheetml/2006/main">
  <sheetPr>
    <tabColor rgb="000047FF"/>
    <outlinePr summaryBelow="1" summaryRight="1"/>
    <pageSetUpPr/>
  </sheetPr>
  <dimension ref="A1:B20"/>
  <sheetViews>
    <sheetView showGridLines="0" rightToLeft="1" zoomScale="100" workbookViewId="0">
      <selection activeCell="A1" sqref="A1"/>
    </sheetView>
  </sheetViews>
  <sheetFormatPr baseColWidth="8" defaultRowHeight="15"/>
  <cols>
    <col width="3" customWidth="1" min="1" max="1"/>
    <col width="120" customWidth="1" min="2" max="2"/>
  </cols>
  <sheetData>
    <row r="1" ht="26" customHeight="1">
      <c r="A1" s="1" t="inlineStr">
        <is>
          <t>برنامج حركة السيارات (Excel) — مجاني من CT Mobility</t>
        </is>
      </c>
      <c r="B1" s="2" t="n"/>
    </row>
    <row r="2" ht="30" customHeight="1">
      <c r="A2" s="3" t="inlineStr">
        <is>
          <t>ملف Excel مجاني لمتابعة حركة سيارات الشركة: سجل الحركة والوقود والصيانة والمخالفات ورسوم س…   ·   CT Mobility · www.ct.ms</t>
        </is>
      </c>
    </row>
    <row r="4" ht="28" customHeight="1">
      <c r="B4" s="4" t="inlineStr">
        <is>
          <t>ملف Excel مجاني لمتابعة حركة سيارات الشركة: سجل الحركة والوقود والصيانة والمخالفات ورسوم سالك ودرب، مع ملخص شهري لكل سيارة ولكل سائق. يعمل على Excel دون إضافات أو وحدات ماكرو.</t>
        </is>
      </c>
    </row>
    <row r="5" ht="22" customHeight="1">
      <c r="B5" s="5" t="inlineStr">
        <is>
          <t>طريقة الاستخدام</t>
        </is>
      </c>
    </row>
    <row r="6" ht="28" customHeight="1">
      <c r="B6" s="4" t="inlineStr">
        <is>
          <t>•  السيارات: أدخل كل سيارة مرة واحدة (اسم مختصر، إمارة اللوحة ورمزها ورقمها، ملصق سالك، درب، بطاقة الوقود، انتهاء الملكية والتأمين). يظهر الاسم المختصر في القوائم المنسدلة. وتتلوّن التواريخ التي تنتهي خلال 30 يوماً.</t>
        </is>
      </c>
    </row>
    <row r="7">
      <c r="B7" s="4" t="inlineStr">
        <is>
          <t>•  السائقون: أدخل كل موظف مصرّح له بقيادة سيارات الشركة، مع رقم الرخصة وتاريخ انتهائها.</t>
        </is>
      </c>
    </row>
    <row r="8" ht="28" customHeight="1">
      <c r="B8" s="4" t="inlineStr">
        <is>
          <t>•  سجل الحركة: صف لكل رحلة. اختر السيارة والسائق والغرض، وأدخل وقت الخروج والعودة وقراءة العداد، فتُحسب المسافة. أدخل الرحلات بترتيب التاريخ.</t>
        </is>
      </c>
    </row>
    <row r="9" ht="28" customHeight="1">
      <c r="B9" s="4" t="inlineStr">
        <is>
          <t>•  فرق عن آخر رحلة: الكيلومترات بين نهاية الرحلة السابقة للسيارة نفسها وبداية هذه الرحلة. أي فرق غير الصفر يعني رحلة لم تُسجّل.</t>
        </is>
      </c>
    </row>
    <row r="10">
      <c r="B10" s="4" t="inlineStr">
        <is>
          <t>•  الوقود والصيانة: صف لكل تعبئة ولكل زيارة ورشة. يُحسب سعر اللتر، ويتلوّن موعد الصيانة القادمة عند اقترابه.</t>
        </is>
      </c>
    </row>
    <row r="11" ht="42" customHeight="1">
      <c r="B11" s="4" t="inlineStr">
        <is>
          <t>•  المخالفات والرسوم: أدخل كل مخالفة أو رسم سالك أو درب أو مواقف بالتاريخ والوقت المدوّنين في الإشعار، فيبحث الملف عن الرحلة التي تشمل ذلك الوقت ويُظهر اسم السائق. عبارة «غير محدد» تعني أنه لا توجد رحلة مسجّلة لهذه السيارة في ذلك الوقت.</t>
        </is>
      </c>
    </row>
    <row r="12" ht="28" customHeight="1">
      <c r="B12" s="4" t="inlineStr">
        <is>
          <t>•  الملخص الشهري: اختر السنة والشهر لترى لكل سيارة: عدد الرحلات والكيلومترات والكيلومترات غير المسجّلة والوقود والاستهلاك ورسوم الطرق والمواقف والمخالفات والصيانة وتكلفة الكيلومتر، ولكل سائق: الرحلات والمسافة والمخالفات.</t>
        </is>
      </c>
    </row>
    <row r="13" ht="28" customHeight="1">
      <c r="B13" s="6" t="inlineStr">
        <is>
          <t>الأعمدة ذات العنوان الرمادي تُحسب تلقائياً، فلا تكتب فيها. الصفوف المكتوب فيها «مثال» توضّح طريقة العمل؛ احذفها قبل البدء. صيغة التاريخ: يوم/شهر/سنة، والوقت: ساعة:دقيقة (24 ساعة). يمكنك إضافة قيم جديدة إلى ورقة «القوائم».</t>
        </is>
      </c>
    </row>
    <row r="14">
      <c r="B14" s="6" t="inlineStr">
        <is>
          <t>يحتوي الملف على بيانات شخصية للموظفين؛ احفظه في مكان لا يفتحه إلا المصرّح لهم.</t>
        </is>
      </c>
    </row>
    <row r="15" ht="22" customHeight="1">
      <c r="B15" s="5" t="inlineStr">
        <is>
          <t>رسوم الطرق في الإمارات</t>
        </is>
      </c>
    </row>
    <row r="16" ht="56" customHeight="1">
      <c r="B16" s="4" t="inlineStr">
        <is>
          <t>رسوم الطرق في أكتوبر 2026: سالك (دبي) 6 دراهم في أوقات الذروة (أيام الأسبوع 6–10 صباحاً و4–8 مساءً) و4 دراهم في غيرها، ومجاناً من 1 إلى 6 فجراً، مضافاً إليها ضريبة القيمة المضافة 5% منذ 1 يونيو 2026 (6.30 / 4.20 درهم). درب (أبوظبي) 4 دراهم لكل عبور 7–9 صباحاً و3–7 مساءً من الاثنين إلى السبت، وبوابتا غنتوت والقرم تعملان على مدار الساعة. الرسوم قد تتغيّر: راجع salik.ae وadmobility.gov.ae.</t>
        </is>
      </c>
    </row>
    <row r="17" ht="22" customHeight="1">
      <c r="B17" s="5" t="inlineStr">
        <is>
          <t>عندما يكبر الأسطول</t>
        </is>
      </c>
    </row>
    <row r="18" ht="42" customHeight="1">
      <c r="B18" s="4" t="inlineStr">
        <is>
          <t>يسجّل CT Mobility كل رحلة تلقائياً باسم السائق والوقت والمسار والمسافة، ويمكن تصدير التقارير. يحجز الموظف السيارة من التطبيق ويجتاز التحقق بالسيلفي ويفتحها بهاتفه، فيمتلئ السجل من تلقاء نفسه. التتبع مشمول: 50 درهماً لكل مركبة شهرياً، مع تجربة حتى مركبتين دون رسوم اشتراك لمدة 3 أشهر، وتُدفع فقط الأجهزة والتركيب وبيانات الاتصال.</t>
        </is>
      </c>
    </row>
    <row r="19">
      <c r="B19" s="7" t="inlineStr">
        <is>
          <t>https://www.ct.ms/ar/vehicle-log-book-template-uae</t>
        </is>
      </c>
    </row>
    <row r="20">
      <c r="B20" s="6" t="inlineStr">
        <is>
          <t>نموذج مجاني من CT Mobility · www.ct.ms · الإصدار 1 · أكتوبر 2026. يمكنك استخدامه وتعديله لشركتك.</t>
        </is>
      </c>
    </row>
  </sheetData>
  <mergeCells count="2">
    <mergeCell ref="A2:B2"/>
    <mergeCell ref="A1:B1"/>
  </mergeCells>
  <hyperlinks>
    <hyperlink xmlns:r="http://schemas.openxmlformats.org/officeDocument/2006/relationships" ref="B19" r:id="rId1"/>
  </hyperlinks>
  <pageMargins left="0.4" right="0.4" top="0.5" bottom="0.6" header="0.5" footer="0.5"/>
  <pageSetup paperSize="9"/>
  <headerFooter>
    <oddHeader/>
    <oddFooter>&amp;L&amp;8 CT Mobility · www.ct.ms&amp;R&amp;8 &amp;P / &amp;N</oddFooter>
    <evenHeader/>
    <evenFooter/>
    <firstHeader/>
    <firstFooter/>
  </headerFooter>
</worksheet>
</file>

<file path=xl/worksheets/sheet2.xml><?xml version="1.0" encoding="utf-8"?>
<worksheet xmlns="http://schemas.openxmlformats.org/spreadsheetml/2006/main">
  <sheetPr>
    <tabColor rgb="000B2A5B"/>
    <outlinePr summaryBelow="1" summaryRight="1"/>
    <pageSetUpPr fitToPage="1"/>
  </sheetPr>
  <dimension ref="A1:U1004"/>
  <sheetViews>
    <sheetView rightToLeft="1" zoomScale="100" workbookViewId="0">
      <pane xSplit="2" ySplit="4" topLeftCell="C5" activePane="bottomRight" state="frozen"/>
      <selection pane="topRight"/>
      <selection pane="bottomLeft"/>
      <selection pane="bottomRight" activeCell="A1" sqref="A1"/>
    </sheetView>
  </sheetViews>
  <sheetFormatPr baseColWidth="8" defaultRowHeight="15"/>
  <cols>
    <col width="11" customWidth="1" min="1" max="1"/>
    <col width="16" customWidth="1" min="2" max="2"/>
    <col width="17" customWidth="1" min="3" max="3"/>
    <col width="18" customWidth="1" min="4" max="4"/>
    <col width="14" customWidth="1" min="5" max="5"/>
    <col width="17" customWidth="1" min="6" max="6"/>
    <col width="16" customWidth="1" min="7" max="7"/>
    <col width="20" customWidth="1" min="8" max="8"/>
    <col width="8" customWidth="1" min="9" max="9"/>
    <col width="11" customWidth="1" min="10" max="10"/>
    <col width="8" customWidth="1" min="11" max="11"/>
    <col width="10" customWidth="1" min="12" max="12"/>
    <col width="10" customWidth="1" min="13" max="13"/>
    <col width="8" customWidth="1" min="14" max="14"/>
    <col width="10" customWidth="1" min="15" max="15"/>
    <col width="7" customWidth="1" min="16" max="16"/>
    <col width="7" customWidth="1" min="17" max="17"/>
    <col width="9" customWidth="1" min="18" max="18"/>
    <col width="22" customWidth="1" min="19" max="19"/>
    <col width="15" customWidth="1" min="20" max="20"/>
    <col width="15" customWidth="1" min="21" max="21"/>
  </cols>
  <sheetData>
    <row r="1" ht="26" customHeight="1">
      <c r="A1" s="1" t="inlineStr">
        <is>
          <t>سجل حركة السيارات</t>
        </is>
      </c>
      <c r="B1" s="2" t="n"/>
      <c r="C1" s="2" t="n"/>
      <c r="D1" s="2" t="n"/>
      <c r="E1" s="2" t="n"/>
      <c r="F1" s="2" t="n"/>
      <c r="G1" s="2" t="n"/>
      <c r="H1" s="2" t="n"/>
      <c r="I1" s="2" t="n"/>
      <c r="J1" s="2" t="n"/>
      <c r="K1" s="2" t="n"/>
      <c r="L1" s="2" t="n"/>
      <c r="M1" s="2" t="n"/>
      <c r="N1" s="2" t="n"/>
      <c r="O1" s="2" t="n"/>
      <c r="P1" s="2" t="n"/>
      <c r="Q1" s="2" t="n"/>
      <c r="R1" s="2" t="n"/>
      <c r="S1" s="2" t="n"/>
      <c r="T1" s="2" t="n"/>
      <c r="U1" s="2" t="n"/>
    </row>
    <row r="2" ht="30" customHeight="1">
      <c r="A2" s="3" t="inlineStr">
        <is>
          <t>صف واحد لكل رحلة. اختر السيارة والسائق من القوائم، والأعمدة الرمادية تُحسب تلقائياً.   ·   CT Mobility · www.ct.ms</t>
        </is>
      </c>
    </row>
    <row r="4" ht="34" customHeight="1">
      <c r="A4" s="8" t="inlineStr">
        <is>
          <t>التاريخ</t>
        </is>
      </c>
      <c r="B4" s="8" t="inlineStr">
        <is>
          <t>السيارة</t>
        </is>
      </c>
      <c r="C4" s="9" t="inlineStr">
        <is>
          <t>اللوحة</t>
        </is>
      </c>
      <c r="D4" s="8" t="inlineStr">
        <is>
          <t>السائق</t>
        </is>
      </c>
      <c r="E4" s="9" t="inlineStr">
        <is>
          <t>القسم</t>
        </is>
      </c>
      <c r="F4" s="8" t="inlineStr">
        <is>
          <t>الغرض</t>
        </is>
      </c>
      <c r="G4" s="8" t="inlineStr">
        <is>
          <t>من</t>
        </is>
      </c>
      <c r="H4" s="8" t="inlineStr">
        <is>
          <t>إلى / الوجهة</t>
        </is>
      </c>
      <c r="I4" s="8" t="inlineStr">
        <is>
          <t>وقت الخروج</t>
        </is>
      </c>
      <c r="J4" s="8" t="inlineStr">
        <is>
          <t>تاريخ العودة (إن اختلف)</t>
        </is>
      </c>
      <c r="K4" s="8" t="inlineStr">
        <is>
          <t>وقت العودة</t>
        </is>
      </c>
      <c r="L4" s="8" t="inlineStr">
        <is>
          <t>عداد الخروج</t>
        </is>
      </c>
      <c r="M4" s="8" t="inlineStr">
        <is>
          <t>عداد العودة</t>
        </is>
      </c>
      <c r="N4" s="9" t="inlineStr">
        <is>
          <t>المسافة (كم)</t>
        </is>
      </c>
      <c r="O4" s="9" t="inlineStr">
        <is>
          <t>فرق عن آخر رحلة (كم)</t>
        </is>
      </c>
      <c r="P4" s="8" t="inlineStr">
        <is>
          <t>بوابات سالك</t>
        </is>
      </c>
      <c r="Q4" s="8" t="inlineStr">
        <is>
          <t>بوابات درب</t>
        </is>
      </c>
      <c r="R4" s="8" t="inlineStr">
        <is>
          <t>المواقف (درهم)</t>
        </is>
      </c>
      <c r="S4" s="8" t="inlineStr">
        <is>
          <t>ملاحظات</t>
        </is>
      </c>
      <c r="T4" s="9" t="inlineStr">
        <is>
          <t>بداية الرحلة</t>
        </is>
      </c>
      <c r="U4" s="9" t="inlineStr">
        <is>
          <t>نهاية الرحلة</t>
        </is>
      </c>
    </row>
    <row r="5">
      <c r="A5" s="10" t="n">
        <v>46300</v>
      </c>
      <c r="B5" s="11" t="inlineStr">
        <is>
          <t>مثال - سيارة 1</t>
        </is>
      </c>
      <c r="C5" s="12">
        <f>IF(B5="","",IFERROR(VLOOKUP(B5,'السيارات'!$A$5:$F$104,6,FALSE),""))</f>
        <v/>
      </c>
      <c r="D5" s="11" t="inlineStr">
        <is>
          <t>مثال - أحمد سالم</t>
        </is>
      </c>
      <c r="E5" s="12">
        <f>IF(D5="","",IFERROR(VLOOKUP(D5,'السائقون'!$A$5:$C$154,3,FALSE),""))</f>
        <v/>
      </c>
      <c r="F5" s="11" t="inlineStr">
        <is>
          <t>زيارة عميل</t>
        </is>
      </c>
      <c r="G5" s="11" t="inlineStr">
        <is>
          <t>المكتب - الخليج التجاري</t>
        </is>
      </c>
      <c r="H5" s="11" t="inlineStr">
        <is>
          <t>دبي مارينا</t>
        </is>
      </c>
      <c r="I5" s="13" t="n">
        <v>0.3819444444444444</v>
      </c>
      <c r="J5" s="10" t="n"/>
      <c r="K5" s="13" t="n">
        <v>0.4895833333333333</v>
      </c>
      <c r="L5" s="14" t="n">
        <v>45210</v>
      </c>
      <c r="M5" s="14" t="n">
        <v>45248</v>
      </c>
      <c r="N5" s="15">
        <f>IF(OR(L5="",M5=""),"",M5-L5)</f>
        <v/>
      </c>
      <c r="O5" s="15">
        <f>IF(OR(B5="",L5=""),"",IFERROR(L5-LOOKUP(2,1/($B$4:B4=B5),$M$4:M4),""))</f>
        <v/>
      </c>
      <c r="P5" s="16" t="n">
        <v>2</v>
      </c>
      <c r="Q5" s="16" t="n">
        <v>0</v>
      </c>
      <c r="R5" s="17" t="n">
        <v>12</v>
      </c>
      <c r="S5" s="11" t="inlineStr">
        <is>
          <t>صف مثال</t>
        </is>
      </c>
      <c r="T5" s="18">
        <f>IF(OR(A5="",I5=""),"",A5+I5)</f>
        <v/>
      </c>
      <c r="U5" s="18">
        <f>IF(OR(A5="",K5=""),"",IF(J5="",A5,J5)+K5)</f>
        <v/>
      </c>
    </row>
    <row r="6">
      <c r="A6" s="10" t="n">
        <v>46300</v>
      </c>
      <c r="B6" s="11" t="inlineStr">
        <is>
          <t>مثال - سيارة 1</t>
        </is>
      </c>
      <c r="C6" s="12">
        <f>IF(B6="","",IFERROR(VLOOKUP(B6,'السيارات'!$A$5:$F$104,6,FALSE),""))</f>
        <v/>
      </c>
      <c r="D6" s="11" t="inlineStr">
        <is>
          <t>مثال - مريم علي</t>
        </is>
      </c>
      <c r="E6" s="12">
        <f>IF(D6="","",IFERROR(VLOOKUP(D6,'السائقون'!$A$5:$C$154,3,FALSE),""))</f>
        <v/>
      </c>
      <c r="F6" s="11" t="inlineStr">
        <is>
          <t>زيارة موقع</t>
        </is>
      </c>
      <c r="G6" s="11" t="inlineStr">
        <is>
          <t>المكتب - الخليج التجاري</t>
        </is>
      </c>
      <c r="H6" s="11" t="inlineStr">
        <is>
          <t>جبل علي</t>
        </is>
      </c>
      <c r="I6" s="13" t="n">
        <v>0.5625</v>
      </c>
      <c r="J6" s="10" t="n"/>
      <c r="K6" s="13" t="n">
        <v>0.6805555555555556</v>
      </c>
      <c r="L6" s="14" t="n">
        <v>45248</v>
      </c>
      <c r="M6" s="14" t="n">
        <v>45318</v>
      </c>
      <c r="N6" s="15">
        <f>IF(OR(L6="",M6=""),"",M6-L6)</f>
        <v/>
      </c>
      <c r="O6" s="15">
        <f>IF(OR(B6="",L6=""),"",IFERROR(L6-LOOKUP(2,1/($B$4:B5=B6),$M$4:M5),""))</f>
        <v/>
      </c>
      <c r="P6" s="16" t="n">
        <v>2</v>
      </c>
      <c r="Q6" s="16" t="n">
        <v>0</v>
      </c>
      <c r="R6" s="17" t="n">
        <v>0</v>
      </c>
      <c r="S6" s="11" t="inlineStr">
        <is>
          <t>صف مثال</t>
        </is>
      </c>
      <c r="T6" s="18">
        <f>IF(OR(A6="",I6=""),"",A6+I6)</f>
        <v/>
      </c>
      <c r="U6" s="18">
        <f>IF(OR(A6="",K6=""),"",IF(J6="",A6,J6)+K6)</f>
        <v/>
      </c>
    </row>
    <row r="7">
      <c r="A7" s="10" t="n">
        <v>46301</v>
      </c>
      <c r="B7" s="11" t="inlineStr">
        <is>
          <t>مثال - سيارة 2</t>
        </is>
      </c>
      <c r="C7" s="12">
        <f>IF(B7="","",IFERROR(VLOOKUP(B7,'السيارات'!$A$5:$F$104,6,FALSE),""))</f>
        <v/>
      </c>
      <c r="D7" s="11" t="inlineStr">
        <is>
          <t>مثال - مريم علي</t>
        </is>
      </c>
      <c r="E7" s="12">
        <f>IF(D7="","",IFERROR(VLOOKUP(D7,'السائقون'!$A$5:$C$154,3,FALSE),""))</f>
        <v/>
      </c>
      <c r="F7" s="11" t="inlineStr">
        <is>
          <t>زيارة عميل</t>
        </is>
      </c>
      <c r="G7" s="11" t="inlineStr">
        <is>
          <t>المكتب - أبوظبي</t>
        </is>
      </c>
      <c r="H7" s="11" t="inlineStr">
        <is>
          <t>مصفح</t>
        </is>
      </c>
      <c r="I7" s="13" t="n">
        <v>0.3333333333333333</v>
      </c>
      <c r="J7" s="10" t="n"/>
      <c r="K7" s="13" t="n">
        <v>0.4375</v>
      </c>
      <c r="L7" s="14" t="n">
        <v>23100</v>
      </c>
      <c r="M7" s="14" t="n">
        <v>23142</v>
      </c>
      <c r="N7" s="15">
        <f>IF(OR(L7="",M7=""),"",M7-L7)</f>
        <v/>
      </c>
      <c r="O7" s="15">
        <f>IF(OR(B7="",L7=""),"",IFERROR(L7-LOOKUP(2,1/($B$4:B6=B7),$M$4:M6),""))</f>
        <v/>
      </c>
      <c r="P7" s="16" t="n">
        <v>0</v>
      </c>
      <c r="Q7" s="16" t="n">
        <v>2</v>
      </c>
      <c r="R7" s="17" t="n">
        <v>0</v>
      </c>
      <c r="S7" s="11" t="inlineStr">
        <is>
          <t>صف مثال</t>
        </is>
      </c>
      <c r="T7" s="18">
        <f>IF(OR(A7="",I7=""),"",A7+I7)</f>
        <v/>
      </c>
      <c r="U7" s="18">
        <f>IF(OR(A7="",K7=""),"",IF(J7="",A7,J7)+K7)</f>
        <v/>
      </c>
    </row>
    <row r="8">
      <c r="A8" s="10" t="n"/>
      <c r="B8" s="11" t="n"/>
      <c r="C8" s="12">
        <f>IF(B8="","",IFERROR(VLOOKUP(B8,'السيارات'!$A$5:$F$104,6,FALSE),""))</f>
        <v/>
      </c>
      <c r="D8" s="11" t="n"/>
      <c r="E8" s="12">
        <f>IF(D8="","",IFERROR(VLOOKUP(D8,'السائقون'!$A$5:$C$154,3,FALSE),""))</f>
        <v/>
      </c>
      <c r="F8" s="11" t="n"/>
      <c r="G8" s="11" t="n"/>
      <c r="H8" s="11" t="n"/>
      <c r="I8" s="13" t="n"/>
      <c r="J8" s="10" t="n"/>
      <c r="K8" s="13" t="n"/>
      <c r="L8" s="14" t="n"/>
      <c r="M8" s="14" t="n"/>
      <c r="N8" s="15">
        <f>IF(OR(L8="",M8=""),"",M8-L8)</f>
        <v/>
      </c>
      <c r="O8" s="15">
        <f>IF(OR(B8="",L8=""),"",IFERROR(L8-LOOKUP(2,1/($B$4:B7=B8),$M$4:M7),""))</f>
        <v/>
      </c>
      <c r="P8" s="16" t="n"/>
      <c r="Q8" s="16" t="n"/>
      <c r="R8" s="17" t="n"/>
      <c r="S8" s="11" t="n"/>
      <c r="T8" s="18">
        <f>IF(OR(A8="",I8=""),"",A8+I8)</f>
        <v/>
      </c>
      <c r="U8" s="18">
        <f>IF(OR(A8="",K8=""),"",IF(J8="",A8,J8)+K8)</f>
        <v/>
      </c>
    </row>
    <row r="9">
      <c r="A9" s="10" t="n"/>
      <c r="B9" s="11" t="n"/>
      <c r="C9" s="12">
        <f>IF(B9="","",IFERROR(VLOOKUP(B9,'السيارات'!$A$5:$F$104,6,FALSE),""))</f>
        <v/>
      </c>
      <c r="D9" s="11" t="n"/>
      <c r="E9" s="12">
        <f>IF(D9="","",IFERROR(VLOOKUP(D9,'السائقون'!$A$5:$C$154,3,FALSE),""))</f>
        <v/>
      </c>
      <c r="F9" s="11" t="n"/>
      <c r="G9" s="11" t="n"/>
      <c r="H9" s="11" t="n"/>
      <c r="I9" s="13" t="n"/>
      <c r="J9" s="10" t="n"/>
      <c r="K9" s="13" t="n"/>
      <c r="L9" s="14" t="n"/>
      <c r="M9" s="14" t="n"/>
      <c r="N9" s="15">
        <f>IF(OR(L9="",M9=""),"",M9-L9)</f>
        <v/>
      </c>
      <c r="O9" s="15">
        <f>IF(OR(B9="",L9=""),"",IFERROR(L9-LOOKUP(2,1/($B$4:B8=B9),$M$4:M8),""))</f>
        <v/>
      </c>
      <c r="P9" s="16" t="n"/>
      <c r="Q9" s="16" t="n"/>
      <c r="R9" s="17" t="n"/>
      <c r="S9" s="11" t="n"/>
      <c r="T9" s="18">
        <f>IF(OR(A9="",I9=""),"",A9+I9)</f>
        <v/>
      </c>
      <c r="U9" s="18">
        <f>IF(OR(A9="",K9=""),"",IF(J9="",A9,J9)+K9)</f>
        <v/>
      </c>
    </row>
    <row r="10">
      <c r="A10" s="10" t="n"/>
      <c r="B10" s="11" t="n"/>
      <c r="C10" s="12">
        <f>IF(B10="","",IFERROR(VLOOKUP(B10,'السيارات'!$A$5:$F$104,6,FALSE),""))</f>
        <v/>
      </c>
      <c r="D10" s="11" t="n"/>
      <c r="E10" s="12">
        <f>IF(D10="","",IFERROR(VLOOKUP(D10,'السائقون'!$A$5:$C$154,3,FALSE),""))</f>
        <v/>
      </c>
      <c r="F10" s="11" t="n"/>
      <c r="G10" s="11" t="n"/>
      <c r="H10" s="11" t="n"/>
      <c r="I10" s="13" t="n"/>
      <c r="J10" s="10" t="n"/>
      <c r="K10" s="13" t="n"/>
      <c r="L10" s="14" t="n"/>
      <c r="M10" s="14" t="n"/>
      <c r="N10" s="15">
        <f>IF(OR(L10="",M10=""),"",M10-L10)</f>
        <v/>
      </c>
      <c r="O10" s="15">
        <f>IF(OR(B10="",L10=""),"",IFERROR(L10-LOOKUP(2,1/($B$4:B9=B10),$M$4:M9),""))</f>
        <v/>
      </c>
      <c r="P10" s="16" t="n"/>
      <c r="Q10" s="16" t="n"/>
      <c r="R10" s="17" t="n"/>
      <c r="S10" s="11" t="n"/>
      <c r="T10" s="18">
        <f>IF(OR(A10="",I10=""),"",A10+I10)</f>
        <v/>
      </c>
      <c r="U10" s="18">
        <f>IF(OR(A10="",K10=""),"",IF(J10="",A10,J10)+K10)</f>
        <v/>
      </c>
    </row>
    <row r="11">
      <c r="A11" s="10" t="n"/>
      <c r="B11" s="11" t="n"/>
      <c r="C11" s="12">
        <f>IF(B11="","",IFERROR(VLOOKUP(B11,'السيارات'!$A$5:$F$104,6,FALSE),""))</f>
        <v/>
      </c>
      <c r="D11" s="11" t="n"/>
      <c r="E11" s="12">
        <f>IF(D11="","",IFERROR(VLOOKUP(D11,'السائقون'!$A$5:$C$154,3,FALSE),""))</f>
        <v/>
      </c>
      <c r="F11" s="11" t="n"/>
      <c r="G11" s="11" t="n"/>
      <c r="H11" s="11" t="n"/>
      <c r="I11" s="13" t="n"/>
      <c r="J11" s="10" t="n"/>
      <c r="K11" s="13" t="n"/>
      <c r="L11" s="14" t="n"/>
      <c r="M11" s="14" t="n"/>
      <c r="N11" s="15">
        <f>IF(OR(L11="",M11=""),"",M11-L11)</f>
        <v/>
      </c>
      <c r="O11" s="15">
        <f>IF(OR(B11="",L11=""),"",IFERROR(L11-LOOKUP(2,1/($B$4:B10=B11),$M$4:M10),""))</f>
        <v/>
      </c>
      <c r="P11" s="16" t="n"/>
      <c r="Q11" s="16" t="n"/>
      <c r="R11" s="17" t="n"/>
      <c r="S11" s="11" t="n"/>
      <c r="T11" s="18">
        <f>IF(OR(A11="",I11=""),"",A11+I11)</f>
        <v/>
      </c>
      <c r="U11" s="18">
        <f>IF(OR(A11="",K11=""),"",IF(J11="",A11,J11)+K11)</f>
        <v/>
      </c>
    </row>
    <row r="12">
      <c r="A12" s="10" t="n"/>
      <c r="B12" s="11" t="n"/>
      <c r="C12" s="12">
        <f>IF(B12="","",IFERROR(VLOOKUP(B12,'السيارات'!$A$5:$F$104,6,FALSE),""))</f>
        <v/>
      </c>
      <c r="D12" s="11" t="n"/>
      <c r="E12" s="12">
        <f>IF(D12="","",IFERROR(VLOOKUP(D12,'السائقون'!$A$5:$C$154,3,FALSE),""))</f>
        <v/>
      </c>
      <c r="F12" s="11" t="n"/>
      <c r="G12" s="11" t="n"/>
      <c r="H12" s="11" t="n"/>
      <c r="I12" s="13" t="n"/>
      <c r="J12" s="10" t="n"/>
      <c r="K12" s="13" t="n"/>
      <c r="L12" s="14" t="n"/>
      <c r="M12" s="14" t="n"/>
      <c r="N12" s="15">
        <f>IF(OR(L12="",M12=""),"",M12-L12)</f>
        <v/>
      </c>
      <c r="O12" s="15">
        <f>IF(OR(B12="",L12=""),"",IFERROR(L12-LOOKUP(2,1/($B$4:B11=B12),$M$4:M11),""))</f>
        <v/>
      </c>
      <c r="P12" s="16" t="n"/>
      <c r="Q12" s="16" t="n"/>
      <c r="R12" s="17" t="n"/>
      <c r="S12" s="11" t="n"/>
      <c r="T12" s="18">
        <f>IF(OR(A12="",I12=""),"",A12+I12)</f>
        <v/>
      </c>
      <c r="U12" s="18">
        <f>IF(OR(A12="",K12=""),"",IF(J12="",A12,J12)+K12)</f>
        <v/>
      </c>
    </row>
    <row r="13">
      <c r="A13" s="10" t="n"/>
      <c r="B13" s="11" t="n"/>
      <c r="C13" s="12">
        <f>IF(B13="","",IFERROR(VLOOKUP(B13,'السيارات'!$A$5:$F$104,6,FALSE),""))</f>
        <v/>
      </c>
      <c r="D13" s="11" t="n"/>
      <c r="E13" s="12">
        <f>IF(D13="","",IFERROR(VLOOKUP(D13,'السائقون'!$A$5:$C$154,3,FALSE),""))</f>
        <v/>
      </c>
      <c r="F13" s="11" t="n"/>
      <c r="G13" s="11" t="n"/>
      <c r="H13" s="11" t="n"/>
      <c r="I13" s="13" t="n"/>
      <c r="J13" s="10" t="n"/>
      <c r="K13" s="13" t="n"/>
      <c r="L13" s="14" t="n"/>
      <c r="M13" s="14" t="n"/>
      <c r="N13" s="15">
        <f>IF(OR(L13="",M13=""),"",M13-L13)</f>
        <v/>
      </c>
      <c r="O13" s="15">
        <f>IF(OR(B13="",L13=""),"",IFERROR(L13-LOOKUP(2,1/($B$4:B12=B13),$M$4:M12),""))</f>
        <v/>
      </c>
      <c r="P13" s="16" t="n"/>
      <c r="Q13" s="16" t="n"/>
      <c r="R13" s="17" t="n"/>
      <c r="S13" s="11" t="n"/>
      <c r="T13" s="18">
        <f>IF(OR(A13="",I13=""),"",A13+I13)</f>
        <v/>
      </c>
      <c r="U13" s="18">
        <f>IF(OR(A13="",K13=""),"",IF(J13="",A13,J13)+K13)</f>
        <v/>
      </c>
    </row>
    <row r="14">
      <c r="A14" s="10" t="n"/>
      <c r="B14" s="11" t="n"/>
      <c r="C14" s="12">
        <f>IF(B14="","",IFERROR(VLOOKUP(B14,'السيارات'!$A$5:$F$104,6,FALSE),""))</f>
        <v/>
      </c>
      <c r="D14" s="11" t="n"/>
      <c r="E14" s="12">
        <f>IF(D14="","",IFERROR(VLOOKUP(D14,'السائقون'!$A$5:$C$154,3,FALSE),""))</f>
        <v/>
      </c>
      <c r="F14" s="11" t="n"/>
      <c r="G14" s="11" t="n"/>
      <c r="H14" s="11" t="n"/>
      <c r="I14" s="13" t="n"/>
      <c r="J14" s="10" t="n"/>
      <c r="K14" s="13" t="n"/>
      <c r="L14" s="14" t="n"/>
      <c r="M14" s="14" t="n"/>
      <c r="N14" s="15">
        <f>IF(OR(L14="",M14=""),"",M14-L14)</f>
        <v/>
      </c>
      <c r="O14" s="15">
        <f>IF(OR(B14="",L14=""),"",IFERROR(L14-LOOKUP(2,1/($B$4:B13=B14),$M$4:M13),""))</f>
        <v/>
      </c>
      <c r="P14" s="16" t="n"/>
      <c r="Q14" s="16" t="n"/>
      <c r="R14" s="17" t="n"/>
      <c r="S14" s="11" t="n"/>
      <c r="T14" s="18">
        <f>IF(OR(A14="",I14=""),"",A14+I14)</f>
        <v/>
      </c>
      <c r="U14" s="18">
        <f>IF(OR(A14="",K14=""),"",IF(J14="",A14,J14)+K14)</f>
        <v/>
      </c>
    </row>
    <row r="15">
      <c r="A15" s="10" t="n"/>
      <c r="B15" s="11" t="n"/>
      <c r="C15" s="12">
        <f>IF(B15="","",IFERROR(VLOOKUP(B15,'السيارات'!$A$5:$F$104,6,FALSE),""))</f>
        <v/>
      </c>
      <c r="D15" s="11" t="n"/>
      <c r="E15" s="12">
        <f>IF(D15="","",IFERROR(VLOOKUP(D15,'السائقون'!$A$5:$C$154,3,FALSE),""))</f>
        <v/>
      </c>
      <c r="F15" s="11" t="n"/>
      <c r="G15" s="11" t="n"/>
      <c r="H15" s="11" t="n"/>
      <c r="I15" s="13" t="n"/>
      <c r="J15" s="10" t="n"/>
      <c r="K15" s="13" t="n"/>
      <c r="L15" s="14" t="n"/>
      <c r="M15" s="14" t="n"/>
      <c r="N15" s="15">
        <f>IF(OR(L15="",M15=""),"",M15-L15)</f>
        <v/>
      </c>
      <c r="O15" s="15">
        <f>IF(OR(B15="",L15=""),"",IFERROR(L15-LOOKUP(2,1/($B$4:B14=B15),$M$4:M14),""))</f>
        <v/>
      </c>
      <c r="P15" s="16" t="n"/>
      <c r="Q15" s="16" t="n"/>
      <c r="R15" s="17" t="n"/>
      <c r="S15" s="11" t="n"/>
      <c r="T15" s="18">
        <f>IF(OR(A15="",I15=""),"",A15+I15)</f>
        <v/>
      </c>
      <c r="U15" s="18">
        <f>IF(OR(A15="",K15=""),"",IF(J15="",A15,J15)+K15)</f>
        <v/>
      </c>
    </row>
    <row r="16">
      <c r="A16" s="10" t="n"/>
      <c r="B16" s="11" t="n"/>
      <c r="C16" s="12">
        <f>IF(B16="","",IFERROR(VLOOKUP(B16,'السيارات'!$A$5:$F$104,6,FALSE),""))</f>
        <v/>
      </c>
      <c r="D16" s="11" t="n"/>
      <c r="E16" s="12">
        <f>IF(D16="","",IFERROR(VLOOKUP(D16,'السائقون'!$A$5:$C$154,3,FALSE),""))</f>
        <v/>
      </c>
      <c r="F16" s="11" t="n"/>
      <c r="G16" s="11" t="n"/>
      <c r="H16" s="11" t="n"/>
      <c r="I16" s="13" t="n"/>
      <c r="J16" s="10" t="n"/>
      <c r="K16" s="13" t="n"/>
      <c r="L16" s="14" t="n"/>
      <c r="M16" s="14" t="n"/>
      <c r="N16" s="15">
        <f>IF(OR(L16="",M16=""),"",M16-L16)</f>
        <v/>
      </c>
      <c r="O16" s="15">
        <f>IF(OR(B16="",L16=""),"",IFERROR(L16-LOOKUP(2,1/($B$4:B15=B16),$M$4:M15),""))</f>
        <v/>
      </c>
      <c r="P16" s="16" t="n"/>
      <c r="Q16" s="16" t="n"/>
      <c r="R16" s="17" t="n"/>
      <c r="S16" s="11" t="n"/>
      <c r="T16" s="18">
        <f>IF(OR(A16="",I16=""),"",A16+I16)</f>
        <v/>
      </c>
      <c r="U16" s="18">
        <f>IF(OR(A16="",K16=""),"",IF(J16="",A16,J16)+K16)</f>
        <v/>
      </c>
    </row>
    <row r="17">
      <c r="A17" s="10" t="n"/>
      <c r="B17" s="11" t="n"/>
      <c r="C17" s="12">
        <f>IF(B17="","",IFERROR(VLOOKUP(B17,'السيارات'!$A$5:$F$104,6,FALSE),""))</f>
        <v/>
      </c>
      <c r="D17" s="11" t="n"/>
      <c r="E17" s="12">
        <f>IF(D17="","",IFERROR(VLOOKUP(D17,'السائقون'!$A$5:$C$154,3,FALSE),""))</f>
        <v/>
      </c>
      <c r="F17" s="11" t="n"/>
      <c r="G17" s="11" t="n"/>
      <c r="H17" s="11" t="n"/>
      <c r="I17" s="13" t="n"/>
      <c r="J17" s="10" t="n"/>
      <c r="K17" s="13" t="n"/>
      <c r="L17" s="14" t="n"/>
      <c r="M17" s="14" t="n"/>
      <c r="N17" s="15">
        <f>IF(OR(L17="",M17=""),"",M17-L17)</f>
        <v/>
      </c>
      <c r="O17" s="15">
        <f>IF(OR(B17="",L17=""),"",IFERROR(L17-LOOKUP(2,1/($B$4:B16=B17),$M$4:M16),""))</f>
        <v/>
      </c>
      <c r="P17" s="16" t="n"/>
      <c r="Q17" s="16" t="n"/>
      <c r="R17" s="17" t="n"/>
      <c r="S17" s="11" t="n"/>
      <c r="T17" s="18">
        <f>IF(OR(A17="",I17=""),"",A17+I17)</f>
        <v/>
      </c>
      <c r="U17" s="18">
        <f>IF(OR(A17="",K17=""),"",IF(J17="",A17,J17)+K17)</f>
        <v/>
      </c>
    </row>
    <row r="18">
      <c r="A18" s="10" t="n"/>
      <c r="B18" s="11" t="n"/>
      <c r="C18" s="12">
        <f>IF(B18="","",IFERROR(VLOOKUP(B18,'السيارات'!$A$5:$F$104,6,FALSE),""))</f>
        <v/>
      </c>
      <c r="D18" s="11" t="n"/>
      <c r="E18" s="12">
        <f>IF(D18="","",IFERROR(VLOOKUP(D18,'السائقون'!$A$5:$C$154,3,FALSE),""))</f>
        <v/>
      </c>
      <c r="F18" s="11" t="n"/>
      <c r="G18" s="11" t="n"/>
      <c r="H18" s="11" t="n"/>
      <c r="I18" s="13" t="n"/>
      <c r="J18" s="10" t="n"/>
      <c r="K18" s="13" t="n"/>
      <c r="L18" s="14" t="n"/>
      <c r="M18" s="14" t="n"/>
      <c r="N18" s="15">
        <f>IF(OR(L18="",M18=""),"",M18-L18)</f>
        <v/>
      </c>
      <c r="O18" s="15">
        <f>IF(OR(B18="",L18=""),"",IFERROR(L18-LOOKUP(2,1/($B$4:B17=B18),$M$4:M17),""))</f>
        <v/>
      </c>
      <c r="P18" s="16" t="n"/>
      <c r="Q18" s="16" t="n"/>
      <c r="R18" s="17" t="n"/>
      <c r="S18" s="11" t="n"/>
      <c r="T18" s="18">
        <f>IF(OR(A18="",I18=""),"",A18+I18)</f>
        <v/>
      </c>
      <c r="U18" s="18">
        <f>IF(OR(A18="",K18=""),"",IF(J18="",A18,J18)+K18)</f>
        <v/>
      </c>
    </row>
    <row r="19">
      <c r="A19" s="10" t="n"/>
      <c r="B19" s="11" t="n"/>
      <c r="C19" s="12">
        <f>IF(B19="","",IFERROR(VLOOKUP(B19,'السيارات'!$A$5:$F$104,6,FALSE),""))</f>
        <v/>
      </c>
      <c r="D19" s="11" t="n"/>
      <c r="E19" s="12">
        <f>IF(D19="","",IFERROR(VLOOKUP(D19,'السائقون'!$A$5:$C$154,3,FALSE),""))</f>
        <v/>
      </c>
      <c r="F19" s="11" t="n"/>
      <c r="G19" s="11" t="n"/>
      <c r="H19" s="11" t="n"/>
      <c r="I19" s="13" t="n"/>
      <c r="J19" s="10" t="n"/>
      <c r="K19" s="13" t="n"/>
      <c r="L19" s="14" t="n"/>
      <c r="M19" s="14" t="n"/>
      <c r="N19" s="15">
        <f>IF(OR(L19="",M19=""),"",M19-L19)</f>
        <v/>
      </c>
      <c r="O19" s="15">
        <f>IF(OR(B19="",L19=""),"",IFERROR(L19-LOOKUP(2,1/($B$4:B18=B19),$M$4:M18),""))</f>
        <v/>
      </c>
      <c r="P19" s="16" t="n"/>
      <c r="Q19" s="16" t="n"/>
      <c r="R19" s="17" t="n"/>
      <c r="S19" s="11" t="n"/>
      <c r="T19" s="18">
        <f>IF(OR(A19="",I19=""),"",A19+I19)</f>
        <v/>
      </c>
      <c r="U19" s="18">
        <f>IF(OR(A19="",K19=""),"",IF(J19="",A19,J19)+K19)</f>
        <v/>
      </c>
    </row>
    <row r="20">
      <c r="A20" s="10" t="n"/>
      <c r="B20" s="11" t="n"/>
      <c r="C20" s="12">
        <f>IF(B20="","",IFERROR(VLOOKUP(B20,'السيارات'!$A$5:$F$104,6,FALSE),""))</f>
        <v/>
      </c>
      <c r="D20" s="11" t="n"/>
      <c r="E20" s="12">
        <f>IF(D20="","",IFERROR(VLOOKUP(D20,'السائقون'!$A$5:$C$154,3,FALSE),""))</f>
        <v/>
      </c>
      <c r="F20" s="11" t="n"/>
      <c r="G20" s="11" t="n"/>
      <c r="H20" s="11" t="n"/>
      <c r="I20" s="13" t="n"/>
      <c r="J20" s="10" t="n"/>
      <c r="K20" s="13" t="n"/>
      <c r="L20" s="14" t="n"/>
      <c r="M20" s="14" t="n"/>
      <c r="N20" s="15">
        <f>IF(OR(L20="",M20=""),"",M20-L20)</f>
        <v/>
      </c>
      <c r="O20" s="15">
        <f>IF(OR(B20="",L20=""),"",IFERROR(L20-LOOKUP(2,1/($B$4:B19=B20),$M$4:M19),""))</f>
        <v/>
      </c>
      <c r="P20" s="16" t="n"/>
      <c r="Q20" s="16" t="n"/>
      <c r="R20" s="17" t="n"/>
      <c r="S20" s="11" t="n"/>
      <c r="T20" s="18">
        <f>IF(OR(A20="",I20=""),"",A20+I20)</f>
        <v/>
      </c>
      <c r="U20" s="18">
        <f>IF(OR(A20="",K20=""),"",IF(J20="",A20,J20)+K20)</f>
        <v/>
      </c>
    </row>
    <row r="21">
      <c r="A21" s="10" t="n"/>
      <c r="B21" s="11" t="n"/>
      <c r="C21" s="12">
        <f>IF(B21="","",IFERROR(VLOOKUP(B21,'السيارات'!$A$5:$F$104,6,FALSE),""))</f>
        <v/>
      </c>
      <c r="D21" s="11" t="n"/>
      <c r="E21" s="12">
        <f>IF(D21="","",IFERROR(VLOOKUP(D21,'السائقون'!$A$5:$C$154,3,FALSE),""))</f>
        <v/>
      </c>
      <c r="F21" s="11" t="n"/>
      <c r="G21" s="11" t="n"/>
      <c r="H21" s="11" t="n"/>
      <c r="I21" s="13" t="n"/>
      <c r="J21" s="10" t="n"/>
      <c r="K21" s="13" t="n"/>
      <c r="L21" s="14" t="n"/>
      <c r="M21" s="14" t="n"/>
      <c r="N21" s="15">
        <f>IF(OR(L21="",M21=""),"",M21-L21)</f>
        <v/>
      </c>
      <c r="O21" s="15">
        <f>IF(OR(B21="",L21=""),"",IFERROR(L21-LOOKUP(2,1/($B$4:B20=B21),$M$4:M20),""))</f>
        <v/>
      </c>
      <c r="P21" s="16" t="n"/>
      <c r="Q21" s="16" t="n"/>
      <c r="R21" s="17" t="n"/>
      <c r="S21" s="11" t="n"/>
      <c r="T21" s="18">
        <f>IF(OR(A21="",I21=""),"",A21+I21)</f>
        <v/>
      </c>
      <c r="U21" s="18">
        <f>IF(OR(A21="",K21=""),"",IF(J21="",A21,J21)+K21)</f>
        <v/>
      </c>
    </row>
    <row r="22">
      <c r="A22" s="10" t="n"/>
      <c r="B22" s="11" t="n"/>
      <c r="C22" s="12">
        <f>IF(B22="","",IFERROR(VLOOKUP(B22,'السيارات'!$A$5:$F$104,6,FALSE),""))</f>
        <v/>
      </c>
      <c r="D22" s="11" t="n"/>
      <c r="E22" s="12">
        <f>IF(D22="","",IFERROR(VLOOKUP(D22,'السائقون'!$A$5:$C$154,3,FALSE),""))</f>
        <v/>
      </c>
      <c r="F22" s="11" t="n"/>
      <c r="G22" s="11" t="n"/>
      <c r="H22" s="11" t="n"/>
      <c r="I22" s="13" t="n"/>
      <c r="J22" s="10" t="n"/>
      <c r="K22" s="13" t="n"/>
      <c r="L22" s="14" t="n"/>
      <c r="M22" s="14" t="n"/>
      <c r="N22" s="15">
        <f>IF(OR(L22="",M22=""),"",M22-L22)</f>
        <v/>
      </c>
      <c r="O22" s="15">
        <f>IF(OR(B22="",L22=""),"",IFERROR(L22-LOOKUP(2,1/($B$4:B21=B22),$M$4:M21),""))</f>
        <v/>
      </c>
      <c r="P22" s="16" t="n"/>
      <c r="Q22" s="16" t="n"/>
      <c r="R22" s="17" t="n"/>
      <c r="S22" s="11" t="n"/>
      <c r="T22" s="18">
        <f>IF(OR(A22="",I22=""),"",A22+I22)</f>
        <v/>
      </c>
      <c r="U22" s="18">
        <f>IF(OR(A22="",K22=""),"",IF(J22="",A22,J22)+K22)</f>
        <v/>
      </c>
    </row>
    <row r="23">
      <c r="A23" s="10" t="n"/>
      <c r="B23" s="11" t="n"/>
      <c r="C23" s="12">
        <f>IF(B23="","",IFERROR(VLOOKUP(B23,'السيارات'!$A$5:$F$104,6,FALSE),""))</f>
        <v/>
      </c>
      <c r="D23" s="11" t="n"/>
      <c r="E23" s="12">
        <f>IF(D23="","",IFERROR(VLOOKUP(D23,'السائقون'!$A$5:$C$154,3,FALSE),""))</f>
        <v/>
      </c>
      <c r="F23" s="11" t="n"/>
      <c r="G23" s="11" t="n"/>
      <c r="H23" s="11" t="n"/>
      <c r="I23" s="13" t="n"/>
      <c r="J23" s="10" t="n"/>
      <c r="K23" s="13" t="n"/>
      <c r="L23" s="14" t="n"/>
      <c r="M23" s="14" t="n"/>
      <c r="N23" s="15">
        <f>IF(OR(L23="",M23=""),"",M23-L23)</f>
        <v/>
      </c>
      <c r="O23" s="15">
        <f>IF(OR(B23="",L23=""),"",IFERROR(L23-LOOKUP(2,1/($B$4:B22=B23),$M$4:M22),""))</f>
        <v/>
      </c>
      <c r="P23" s="16" t="n"/>
      <c r="Q23" s="16" t="n"/>
      <c r="R23" s="17" t="n"/>
      <c r="S23" s="11" t="n"/>
      <c r="T23" s="18">
        <f>IF(OR(A23="",I23=""),"",A23+I23)</f>
        <v/>
      </c>
      <c r="U23" s="18">
        <f>IF(OR(A23="",K23=""),"",IF(J23="",A23,J23)+K23)</f>
        <v/>
      </c>
    </row>
    <row r="24">
      <c r="A24" s="10" t="n"/>
      <c r="B24" s="11" t="n"/>
      <c r="C24" s="12">
        <f>IF(B24="","",IFERROR(VLOOKUP(B24,'السيارات'!$A$5:$F$104,6,FALSE),""))</f>
        <v/>
      </c>
      <c r="D24" s="11" t="n"/>
      <c r="E24" s="12">
        <f>IF(D24="","",IFERROR(VLOOKUP(D24,'السائقون'!$A$5:$C$154,3,FALSE),""))</f>
        <v/>
      </c>
      <c r="F24" s="11" t="n"/>
      <c r="G24" s="11" t="n"/>
      <c r="H24" s="11" t="n"/>
      <c r="I24" s="13" t="n"/>
      <c r="J24" s="10" t="n"/>
      <c r="K24" s="13" t="n"/>
      <c r="L24" s="14" t="n"/>
      <c r="M24" s="14" t="n"/>
      <c r="N24" s="15">
        <f>IF(OR(L24="",M24=""),"",M24-L24)</f>
        <v/>
      </c>
      <c r="O24" s="15">
        <f>IF(OR(B24="",L24=""),"",IFERROR(L24-LOOKUP(2,1/($B$4:B23=B24),$M$4:M23),""))</f>
        <v/>
      </c>
      <c r="P24" s="16" t="n"/>
      <c r="Q24" s="16" t="n"/>
      <c r="R24" s="17" t="n"/>
      <c r="S24" s="11" t="n"/>
      <c r="T24" s="18">
        <f>IF(OR(A24="",I24=""),"",A24+I24)</f>
        <v/>
      </c>
      <c r="U24" s="18">
        <f>IF(OR(A24="",K24=""),"",IF(J24="",A24,J24)+K24)</f>
        <v/>
      </c>
    </row>
    <row r="25">
      <c r="A25" s="10" t="n"/>
      <c r="B25" s="11" t="n"/>
      <c r="C25" s="12">
        <f>IF(B25="","",IFERROR(VLOOKUP(B25,'السيارات'!$A$5:$F$104,6,FALSE),""))</f>
        <v/>
      </c>
      <c r="D25" s="11" t="n"/>
      <c r="E25" s="12">
        <f>IF(D25="","",IFERROR(VLOOKUP(D25,'السائقون'!$A$5:$C$154,3,FALSE),""))</f>
        <v/>
      </c>
      <c r="F25" s="11" t="n"/>
      <c r="G25" s="11" t="n"/>
      <c r="H25" s="11" t="n"/>
      <c r="I25" s="13" t="n"/>
      <c r="J25" s="10" t="n"/>
      <c r="K25" s="13" t="n"/>
      <c r="L25" s="14" t="n"/>
      <c r="M25" s="14" t="n"/>
      <c r="N25" s="15">
        <f>IF(OR(L25="",M25=""),"",M25-L25)</f>
        <v/>
      </c>
      <c r="O25" s="15">
        <f>IF(OR(B25="",L25=""),"",IFERROR(L25-LOOKUP(2,1/($B$4:B24=B25),$M$4:M24),""))</f>
        <v/>
      </c>
      <c r="P25" s="16" t="n"/>
      <c r="Q25" s="16" t="n"/>
      <c r="R25" s="17" t="n"/>
      <c r="S25" s="11" t="n"/>
      <c r="T25" s="18">
        <f>IF(OR(A25="",I25=""),"",A25+I25)</f>
        <v/>
      </c>
      <c r="U25" s="18">
        <f>IF(OR(A25="",K25=""),"",IF(J25="",A25,J25)+K25)</f>
        <v/>
      </c>
    </row>
    <row r="26">
      <c r="A26" s="10" t="n"/>
      <c r="B26" s="11" t="n"/>
      <c r="C26" s="12">
        <f>IF(B26="","",IFERROR(VLOOKUP(B26,'السيارات'!$A$5:$F$104,6,FALSE),""))</f>
        <v/>
      </c>
      <c r="D26" s="11" t="n"/>
      <c r="E26" s="12">
        <f>IF(D26="","",IFERROR(VLOOKUP(D26,'السائقون'!$A$5:$C$154,3,FALSE),""))</f>
        <v/>
      </c>
      <c r="F26" s="11" t="n"/>
      <c r="G26" s="11" t="n"/>
      <c r="H26" s="11" t="n"/>
      <c r="I26" s="13" t="n"/>
      <c r="J26" s="10" t="n"/>
      <c r="K26" s="13" t="n"/>
      <c r="L26" s="14" t="n"/>
      <c r="M26" s="14" t="n"/>
      <c r="N26" s="15">
        <f>IF(OR(L26="",M26=""),"",M26-L26)</f>
        <v/>
      </c>
      <c r="O26" s="15">
        <f>IF(OR(B26="",L26=""),"",IFERROR(L26-LOOKUP(2,1/($B$4:B25=B26),$M$4:M25),""))</f>
        <v/>
      </c>
      <c r="P26" s="16" t="n"/>
      <c r="Q26" s="16" t="n"/>
      <c r="R26" s="17" t="n"/>
      <c r="S26" s="11" t="n"/>
      <c r="T26" s="18">
        <f>IF(OR(A26="",I26=""),"",A26+I26)</f>
        <v/>
      </c>
      <c r="U26" s="18">
        <f>IF(OR(A26="",K26=""),"",IF(J26="",A26,J26)+K26)</f>
        <v/>
      </c>
    </row>
    <row r="27">
      <c r="A27" s="10" t="n"/>
      <c r="B27" s="11" t="n"/>
      <c r="C27" s="12">
        <f>IF(B27="","",IFERROR(VLOOKUP(B27,'السيارات'!$A$5:$F$104,6,FALSE),""))</f>
        <v/>
      </c>
      <c r="D27" s="11" t="n"/>
      <c r="E27" s="12">
        <f>IF(D27="","",IFERROR(VLOOKUP(D27,'السائقون'!$A$5:$C$154,3,FALSE),""))</f>
        <v/>
      </c>
      <c r="F27" s="11" t="n"/>
      <c r="G27" s="11" t="n"/>
      <c r="H27" s="11" t="n"/>
      <c r="I27" s="13" t="n"/>
      <c r="J27" s="10" t="n"/>
      <c r="K27" s="13" t="n"/>
      <c r="L27" s="14" t="n"/>
      <c r="M27" s="14" t="n"/>
      <c r="N27" s="15">
        <f>IF(OR(L27="",M27=""),"",M27-L27)</f>
        <v/>
      </c>
      <c r="O27" s="15">
        <f>IF(OR(B27="",L27=""),"",IFERROR(L27-LOOKUP(2,1/($B$4:B26=B27),$M$4:M26),""))</f>
        <v/>
      </c>
      <c r="P27" s="16" t="n"/>
      <c r="Q27" s="16" t="n"/>
      <c r="R27" s="17" t="n"/>
      <c r="S27" s="11" t="n"/>
      <c r="T27" s="18">
        <f>IF(OR(A27="",I27=""),"",A27+I27)</f>
        <v/>
      </c>
      <c r="U27" s="18">
        <f>IF(OR(A27="",K27=""),"",IF(J27="",A27,J27)+K27)</f>
        <v/>
      </c>
    </row>
    <row r="28">
      <c r="A28" s="10" t="n"/>
      <c r="B28" s="11" t="n"/>
      <c r="C28" s="12">
        <f>IF(B28="","",IFERROR(VLOOKUP(B28,'السيارات'!$A$5:$F$104,6,FALSE),""))</f>
        <v/>
      </c>
      <c r="D28" s="11" t="n"/>
      <c r="E28" s="12">
        <f>IF(D28="","",IFERROR(VLOOKUP(D28,'السائقون'!$A$5:$C$154,3,FALSE),""))</f>
        <v/>
      </c>
      <c r="F28" s="11" t="n"/>
      <c r="G28" s="11" t="n"/>
      <c r="H28" s="11" t="n"/>
      <c r="I28" s="13" t="n"/>
      <c r="J28" s="10" t="n"/>
      <c r="K28" s="13" t="n"/>
      <c r="L28" s="14" t="n"/>
      <c r="M28" s="14" t="n"/>
      <c r="N28" s="15">
        <f>IF(OR(L28="",M28=""),"",M28-L28)</f>
        <v/>
      </c>
      <c r="O28" s="15">
        <f>IF(OR(B28="",L28=""),"",IFERROR(L28-LOOKUP(2,1/($B$4:B27=B28),$M$4:M27),""))</f>
        <v/>
      </c>
      <c r="P28" s="16" t="n"/>
      <c r="Q28" s="16" t="n"/>
      <c r="R28" s="17" t="n"/>
      <c r="S28" s="11" t="n"/>
      <c r="T28" s="18">
        <f>IF(OR(A28="",I28=""),"",A28+I28)</f>
        <v/>
      </c>
      <c r="U28" s="18">
        <f>IF(OR(A28="",K28=""),"",IF(J28="",A28,J28)+K28)</f>
        <v/>
      </c>
    </row>
    <row r="29">
      <c r="A29" s="10" t="n"/>
      <c r="B29" s="11" t="n"/>
      <c r="C29" s="12">
        <f>IF(B29="","",IFERROR(VLOOKUP(B29,'السيارات'!$A$5:$F$104,6,FALSE),""))</f>
        <v/>
      </c>
      <c r="D29" s="11" t="n"/>
      <c r="E29" s="12">
        <f>IF(D29="","",IFERROR(VLOOKUP(D29,'السائقون'!$A$5:$C$154,3,FALSE),""))</f>
        <v/>
      </c>
      <c r="F29" s="11" t="n"/>
      <c r="G29" s="11" t="n"/>
      <c r="H29" s="11" t="n"/>
      <c r="I29" s="13" t="n"/>
      <c r="J29" s="10" t="n"/>
      <c r="K29" s="13" t="n"/>
      <c r="L29" s="14" t="n"/>
      <c r="M29" s="14" t="n"/>
      <c r="N29" s="15">
        <f>IF(OR(L29="",M29=""),"",M29-L29)</f>
        <v/>
      </c>
      <c r="O29" s="15">
        <f>IF(OR(B29="",L29=""),"",IFERROR(L29-LOOKUP(2,1/($B$4:B28=B29),$M$4:M28),""))</f>
        <v/>
      </c>
      <c r="P29" s="16" t="n"/>
      <c r="Q29" s="16" t="n"/>
      <c r="R29" s="17" t="n"/>
      <c r="S29" s="11" t="n"/>
      <c r="T29" s="18">
        <f>IF(OR(A29="",I29=""),"",A29+I29)</f>
        <v/>
      </c>
      <c r="U29" s="18">
        <f>IF(OR(A29="",K29=""),"",IF(J29="",A29,J29)+K29)</f>
        <v/>
      </c>
    </row>
    <row r="30">
      <c r="A30" s="10" t="n"/>
      <c r="B30" s="11" t="n"/>
      <c r="C30" s="12">
        <f>IF(B30="","",IFERROR(VLOOKUP(B30,'السيارات'!$A$5:$F$104,6,FALSE),""))</f>
        <v/>
      </c>
      <c r="D30" s="11" t="n"/>
      <c r="E30" s="12">
        <f>IF(D30="","",IFERROR(VLOOKUP(D30,'السائقون'!$A$5:$C$154,3,FALSE),""))</f>
        <v/>
      </c>
      <c r="F30" s="11" t="n"/>
      <c r="G30" s="11" t="n"/>
      <c r="H30" s="11" t="n"/>
      <c r="I30" s="13" t="n"/>
      <c r="J30" s="10" t="n"/>
      <c r="K30" s="13" t="n"/>
      <c r="L30" s="14" t="n"/>
      <c r="M30" s="14" t="n"/>
      <c r="N30" s="15">
        <f>IF(OR(L30="",M30=""),"",M30-L30)</f>
        <v/>
      </c>
      <c r="O30" s="15">
        <f>IF(OR(B30="",L30=""),"",IFERROR(L30-LOOKUP(2,1/($B$4:B29=B30),$M$4:M29),""))</f>
        <v/>
      </c>
      <c r="P30" s="16" t="n"/>
      <c r="Q30" s="16" t="n"/>
      <c r="R30" s="17" t="n"/>
      <c r="S30" s="11" t="n"/>
      <c r="T30" s="18">
        <f>IF(OR(A30="",I30=""),"",A30+I30)</f>
        <v/>
      </c>
      <c r="U30" s="18">
        <f>IF(OR(A30="",K30=""),"",IF(J30="",A30,J30)+K30)</f>
        <v/>
      </c>
    </row>
    <row r="31">
      <c r="A31" s="10" t="n"/>
      <c r="B31" s="11" t="n"/>
      <c r="C31" s="12">
        <f>IF(B31="","",IFERROR(VLOOKUP(B31,'السيارات'!$A$5:$F$104,6,FALSE),""))</f>
        <v/>
      </c>
      <c r="D31" s="11" t="n"/>
      <c r="E31" s="12">
        <f>IF(D31="","",IFERROR(VLOOKUP(D31,'السائقون'!$A$5:$C$154,3,FALSE),""))</f>
        <v/>
      </c>
      <c r="F31" s="11" t="n"/>
      <c r="G31" s="11" t="n"/>
      <c r="H31" s="11" t="n"/>
      <c r="I31" s="13" t="n"/>
      <c r="J31" s="10" t="n"/>
      <c r="K31" s="13" t="n"/>
      <c r="L31" s="14" t="n"/>
      <c r="M31" s="14" t="n"/>
      <c r="N31" s="15">
        <f>IF(OR(L31="",M31=""),"",M31-L31)</f>
        <v/>
      </c>
      <c r="O31" s="15">
        <f>IF(OR(B31="",L31=""),"",IFERROR(L31-LOOKUP(2,1/($B$4:B30=B31),$M$4:M30),""))</f>
        <v/>
      </c>
      <c r="P31" s="16" t="n"/>
      <c r="Q31" s="16" t="n"/>
      <c r="R31" s="17" t="n"/>
      <c r="S31" s="11" t="n"/>
      <c r="T31" s="18">
        <f>IF(OR(A31="",I31=""),"",A31+I31)</f>
        <v/>
      </c>
      <c r="U31" s="18">
        <f>IF(OR(A31="",K31=""),"",IF(J31="",A31,J31)+K31)</f>
        <v/>
      </c>
    </row>
    <row r="32">
      <c r="A32" s="10" t="n"/>
      <c r="B32" s="11" t="n"/>
      <c r="C32" s="12">
        <f>IF(B32="","",IFERROR(VLOOKUP(B32,'السيارات'!$A$5:$F$104,6,FALSE),""))</f>
        <v/>
      </c>
      <c r="D32" s="11" t="n"/>
      <c r="E32" s="12">
        <f>IF(D32="","",IFERROR(VLOOKUP(D32,'السائقون'!$A$5:$C$154,3,FALSE),""))</f>
        <v/>
      </c>
      <c r="F32" s="11" t="n"/>
      <c r="G32" s="11" t="n"/>
      <c r="H32" s="11" t="n"/>
      <c r="I32" s="13" t="n"/>
      <c r="J32" s="10" t="n"/>
      <c r="K32" s="13" t="n"/>
      <c r="L32" s="14" t="n"/>
      <c r="M32" s="14" t="n"/>
      <c r="N32" s="15">
        <f>IF(OR(L32="",M32=""),"",M32-L32)</f>
        <v/>
      </c>
      <c r="O32" s="15">
        <f>IF(OR(B32="",L32=""),"",IFERROR(L32-LOOKUP(2,1/($B$4:B31=B32),$M$4:M31),""))</f>
        <v/>
      </c>
      <c r="P32" s="16" t="n"/>
      <c r="Q32" s="16" t="n"/>
      <c r="R32" s="17" t="n"/>
      <c r="S32" s="11" t="n"/>
      <c r="T32" s="18">
        <f>IF(OR(A32="",I32=""),"",A32+I32)</f>
        <v/>
      </c>
      <c r="U32" s="18">
        <f>IF(OR(A32="",K32=""),"",IF(J32="",A32,J32)+K32)</f>
        <v/>
      </c>
    </row>
    <row r="33">
      <c r="A33" s="10" t="n"/>
      <c r="B33" s="11" t="n"/>
      <c r="C33" s="12">
        <f>IF(B33="","",IFERROR(VLOOKUP(B33,'السيارات'!$A$5:$F$104,6,FALSE),""))</f>
        <v/>
      </c>
      <c r="D33" s="11" t="n"/>
      <c r="E33" s="12">
        <f>IF(D33="","",IFERROR(VLOOKUP(D33,'السائقون'!$A$5:$C$154,3,FALSE),""))</f>
        <v/>
      </c>
      <c r="F33" s="11" t="n"/>
      <c r="G33" s="11" t="n"/>
      <c r="H33" s="11" t="n"/>
      <c r="I33" s="13" t="n"/>
      <c r="J33" s="10" t="n"/>
      <c r="K33" s="13" t="n"/>
      <c r="L33" s="14" t="n"/>
      <c r="M33" s="14" t="n"/>
      <c r="N33" s="15">
        <f>IF(OR(L33="",M33=""),"",M33-L33)</f>
        <v/>
      </c>
      <c r="O33" s="15">
        <f>IF(OR(B33="",L33=""),"",IFERROR(L33-LOOKUP(2,1/($B$4:B32=B33),$M$4:M32),""))</f>
        <v/>
      </c>
      <c r="P33" s="16" t="n"/>
      <c r="Q33" s="16" t="n"/>
      <c r="R33" s="17" t="n"/>
      <c r="S33" s="11" t="n"/>
      <c r="T33" s="18">
        <f>IF(OR(A33="",I33=""),"",A33+I33)</f>
        <v/>
      </c>
      <c r="U33" s="18">
        <f>IF(OR(A33="",K33=""),"",IF(J33="",A33,J33)+K33)</f>
        <v/>
      </c>
    </row>
    <row r="34">
      <c r="A34" s="10" t="n"/>
      <c r="B34" s="11" t="n"/>
      <c r="C34" s="12">
        <f>IF(B34="","",IFERROR(VLOOKUP(B34,'السيارات'!$A$5:$F$104,6,FALSE),""))</f>
        <v/>
      </c>
      <c r="D34" s="11" t="n"/>
      <c r="E34" s="12">
        <f>IF(D34="","",IFERROR(VLOOKUP(D34,'السائقون'!$A$5:$C$154,3,FALSE),""))</f>
        <v/>
      </c>
      <c r="F34" s="11" t="n"/>
      <c r="G34" s="11" t="n"/>
      <c r="H34" s="11" t="n"/>
      <c r="I34" s="13" t="n"/>
      <c r="J34" s="10" t="n"/>
      <c r="K34" s="13" t="n"/>
      <c r="L34" s="14" t="n"/>
      <c r="M34" s="14" t="n"/>
      <c r="N34" s="15">
        <f>IF(OR(L34="",M34=""),"",M34-L34)</f>
        <v/>
      </c>
      <c r="O34" s="15">
        <f>IF(OR(B34="",L34=""),"",IFERROR(L34-LOOKUP(2,1/($B$4:B33=B34),$M$4:M33),""))</f>
        <v/>
      </c>
      <c r="P34" s="16" t="n"/>
      <c r="Q34" s="16" t="n"/>
      <c r="R34" s="17" t="n"/>
      <c r="S34" s="11" t="n"/>
      <c r="T34" s="18">
        <f>IF(OR(A34="",I34=""),"",A34+I34)</f>
        <v/>
      </c>
      <c r="U34" s="18">
        <f>IF(OR(A34="",K34=""),"",IF(J34="",A34,J34)+K34)</f>
        <v/>
      </c>
    </row>
    <row r="35">
      <c r="A35" s="10" t="n"/>
      <c r="B35" s="11" t="n"/>
      <c r="C35" s="12">
        <f>IF(B35="","",IFERROR(VLOOKUP(B35,'السيارات'!$A$5:$F$104,6,FALSE),""))</f>
        <v/>
      </c>
      <c r="D35" s="11" t="n"/>
      <c r="E35" s="12">
        <f>IF(D35="","",IFERROR(VLOOKUP(D35,'السائقون'!$A$5:$C$154,3,FALSE),""))</f>
        <v/>
      </c>
      <c r="F35" s="11" t="n"/>
      <c r="G35" s="11" t="n"/>
      <c r="H35" s="11" t="n"/>
      <c r="I35" s="13" t="n"/>
      <c r="J35" s="10" t="n"/>
      <c r="K35" s="13" t="n"/>
      <c r="L35" s="14" t="n"/>
      <c r="M35" s="14" t="n"/>
      <c r="N35" s="15">
        <f>IF(OR(L35="",M35=""),"",M35-L35)</f>
        <v/>
      </c>
      <c r="O35" s="15">
        <f>IF(OR(B35="",L35=""),"",IFERROR(L35-LOOKUP(2,1/($B$4:B34=B35),$M$4:M34),""))</f>
        <v/>
      </c>
      <c r="P35" s="16" t="n"/>
      <c r="Q35" s="16" t="n"/>
      <c r="R35" s="17" t="n"/>
      <c r="S35" s="11" t="n"/>
      <c r="T35" s="18">
        <f>IF(OR(A35="",I35=""),"",A35+I35)</f>
        <v/>
      </c>
      <c r="U35" s="18">
        <f>IF(OR(A35="",K35=""),"",IF(J35="",A35,J35)+K35)</f>
        <v/>
      </c>
    </row>
    <row r="36">
      <c r="A36" s="10" t="n"/>
      <c r="B36" s="11" t="n"/>
      <c r="C36" s="12">
        <f>IF(B36="","",IFERROR(VLOOKUP(B36,'السيارات'!$A$5:$F$104,6,FALSE),""))</f>
        <v/>
      </c>
      <c r="D36" s="11" t="n"/>
      <c r="E36" s="12">
        <f>IF(D36="","",IFERROR(VLOOKUP(D36,'السائقون'!$A$5:$C$154,3,FALSE),""))</f>
        <v/>
      </c>
      <c r="F36" s="11" t="n"/>
      <c r="G36" s="11" t="n"/>
      <c r="H36" s="11" t="n"/>
      <c r="I36" s="13" t="n"/>
      <c r="J36" s="10" t="n"/>
      <c r="K36" s="13" t="n"/>
      <c r="L36" s="14" t="n"/>
      <c r="M36" s="14" t="n"/>
      <c r="N36" s="15">
        <f>IF(OR(L36="",M36=""),"",M36-L36)</f>
        <v/>
      </c>
      <c r="O36" s="15">
        <f>IF(OR(B36="",L36=""),"",IFERROR(L36-LOOKUP(2,1/($B$4:B35=B36),$M$4:M35),""))</f>
        <v/>
      </c>
      <c r="P36" s="16" t="n"/>
      <c r="Q36" s="16" t="n"/>
      <c r="R36" s="17" t="n"/>
      <c r="S36" s="11" t="n"/>
      <c r="T36" s="18">
        <f>IF(OR(A36="",I36=""),"",A36+I36)</f>
        <v/>
      </c>
      <c r="U36" s="18">
        <f>IF(OR(A36="",K36=""),"",IF(J36="",A36,J36)+K36)</f>
        <v/>
      </c>
    </row>
    <row r="37">
      <c r="A37" s="10" t="n"/>
      <c r="B37" s="11" t="n"/>
      <c r="C37" s="12">
        <f>IF(B37="","",IFERROR(VLOOKUP(B37,'السيارات'!$A$5:$F$104,6,FALSE),""))</f>
        <v/>
      </c>
      <c r="D37" s="11" t="n"/>
      <c r="E37" s="12">
        <f>IF(D37="","",IFERROR(VLOOKUP(D37,'السائقون'!$A$5:$C$154,3,FALSE),""))</f>
        <v/>
      </c>
      <c r="F37" s="11" t="n"/>
      <c r="G37" s="11" t="n"/>
      <c r="H37" s="11" t="n"/>
      <c r="I37" s="13" t="n"/>
      <c r="J37" s="10" t="n"/>
      <c r="K37" s="13" t="n"/>
      <c r="L37" s="14" t="n"/>
      <c r="M37" s="14" t="n"/>
      <c r="N37" s="15">
        <f>IF(OR(L37="",M37=""),"",M37-L37)</f>
        <v/>
      </c>
      <c r="O37" s="15">
        <f>IF(OR(B37="",L37=""),"",IFERROR(L37-LOOKUP(2,1/($B$4:B36=B37),$M$4:M36),""))</f>
        <v/>
      </c>
      <c r="P37" s="16" t="n"/>
      <c r="Q37" s="16" t="n"/>
      <c r="R37" s="17" t="n"/>
      <c r="S37" s="11" t="n"/>
      <c r="T37" s="18">
        <f>IF(OR(A37="",I37=""),"",A37+I37)</f>
        <v/>
      </c>
      <c r="U37" s="18">
        <f>IF(OR(A37="",K37=""),"",IF(J37="",A37,J37)+K37)</f>
        <v/>
      </c>
    </row>
    <row r="38">
      <c r="A38" s="10" t="n"/>
      <c r="B38" s="11" t="n"/>
      <c r="C38" s="12">
        <f>IF(B38="","",IFERROR(VLOOKUP(B38,'السيارات'!$A$5:$F$104,6,FALSE),""))</f>
        <v/>
      </c>
      <c r="D38" s="11" t="n"/>
      <c r="E38" s="12">
        <f>IF(D38="","",IFERROR(VLOOKUP(D38,'السائقون'!$A$5:$C$154,3,FALSE),""))</f>
        <v/>
      </c>
      <c r="F38" s="11" t="n"/>
      <c r="G38" s="11" t="n"/>
      <c r="H38" s="11" t="n"/>
      <c r="I38" s="13" t="n"/>
      <c r="J38" s="10" t="n"/>
      <c r="K38" s="13" t="n"/>
      <c r="L38" s="14" t="n"/>
      <c r="M38" s="14" t="n"/>
      <c r="N38" s="15">
        <f>IF(OR(L38="",M38=""),"",M38-L38)</f>
        <v/>
      </c>
      <c r="O38" s="15">
        <f>IF(OR(B38="",L38=""),"",IFERROR(L38-LOOKUP(2,1/($B$4:B37=B38),$M$4:M37),""))</f>
        <v/>
      </c>
      <c r="P38" s="16" t="n"/>
      <c r="Q38" s="16" t="n"/>
      <c r="R38" s="17" t="n"/>
      <c r="S38" s="11" t="n"/>
      <c r="T38" s="18">
        <f>IF(OR(A38="",I38=""),"",A38+I38)</f>
        <v/>
      </c>
      <c r="U38" s="18">
        <f>IF(OR(A38="",K38=""),"",IF(J38="",A38,J38)+K38)</f>
        <v/>
      </c>
    </row>
    <row r="39">
      <c r="A39" s="10" t="n"/>
      <c r="B39" s="11" t="n"/>
      <c r="C39" s="12">
        <f>IF(B39="","",IFERROR(VLOOKUP(B39,'السيارات'!$A$5:$F$104,6,FALSE),""))</f>
        <v/>
      </c>
      <c r="D39" s="11" t="n"/>
      <c r="E39" s="12">
        <f>IF(D39="","",IFERROR(VLOOKUP(D39,'السائقون'!$A$5:$C$154,3,FALSE),""))</f>
        <v/>
      </c>
      <c r="F39" s="11" t="n"/>
      <c r="G39" s="11" t="n"/>
      <c r="H39" s="11" t="n"/>
      <c r="I39" s="13" t="n"/>
      <c r="J39" s="10" t="n"/>
      <c r="K39" s="13" t="n"/>
      <c r="L39" s="14" t="n"/>
      <c r="M39" s="14" t="n"/>
      <c r="N39" s="15">
        <f>IF(OR(L39="",M39=""),"",M39-L39)</f>
        <v/>
      </c>
      <c r="O39" s="15">
        <f>IF(OR(B39="",L39=""),"",IFERROR(L39-LOOKUP(2,1/($B$4:B38=B39),$M$4:M38),""))</f>
        <v/>
      </c>
      <c r="P39" s="16" t="n"/>
      <c r="Q39" s="16" t="n"/>
      <c r="R39" s="17" t="n"/>
      <c r="S39" s="11" t="n"/>
      <c r="T39" s="18">
        <f>IF(OR(A39="",I39=""),"",A39+I39)</f>
        <v/>
      </c>
      <c r="U39" s="18">
        <f>IF(OR(A39="",K39=""),"",IF(J39="",A39,J39)+K39)</f>
        <v/>
      </c>
    </row>
    <row r="40">
      <c r="A40" s="10" t="n"/>
      <c r="B40" s="11" t="n"/>
      <c r="C40" s="12">
        <f>IF(B40="","",IFERROR(VLOOKUP(B40,'السيارات'!$A$5:$F$104,6,FALSE),""))</f>
        <v/>
      </c>
      <c r="D40" s="11" t="n"/>
      <c r="E40" s="12">
        <f>IF(D40="","",IFERROR(VLOOKUP(D40,'السائقون'!$A$5:$C$154,3,FALSE),""))</f>
        <v/>
      </c>
      <c r="F40" s="11" t="n"/>
      <c r="G40" s="11" t="n"/>
      <c r="H40" s="11" t="n"/>
      <c r="I40" s="13" t="n"/>
      <c r="J40" s="10" t="n"/>
      <c r="K40" s="13" t="n"/>
      <c r="L40" s="14" t="n"/>
      <c r="M40" s="14" t="n"/>
      <c r="N40" s="15">
        <f>IF(OR(L40="",M40=""),"",M40-L40)</f>
        <v/>
      </c>
      <c r="O40" s="15">
        <f>IF(OR(B40="",L40=""),"",IFERROR(L40-LOOKUP(2,1/($B$4:B39=B40),$M$4:M39),""))</f>
        <v/>
      </c>
      <c r="P40" s="16" t="n"/>
      <c r="Q40" s="16" t="n"/>
      <c r="R40" s="17" t="n"/>
      <c r="S40" s="11" t="n"/>
      <c r="T40" s="18">
        <f>IF(OR(A40="",I40=""),"",A40+I40)</f>
        <v/>
      </c>
      <c r="U40" s="18">
        <f>IF(OR(A40="",K40=""),"",IF(J40="",A40,J40)+K40)</f>
        <v/>
      </c>
    </row>
    <row r="41">
      <c r="A41" s="10" t="n"/>
      <c r="B41" s="11" t="n"/>
      <c r="C41" s="12">
        <f>IF(B41="","",IFERROR(VLOOKUP(B41,'السيارات'!$A$5:$F$104,6,FALSE),""))</f>
        <v/>
      </c>
      <c r="D41" s="11" t="n"/>
      <c r="E41" s="12">
        <f>IF(D41="","",IFERROR(VLOOKUP(D41,'السائقون'!$A$5:$C$154,3,FALSE),""))</f>
        <v/>
      </c>
      <c r="F41" s="11" t="n"/>
      <c r="G41" s="11" t="n"/>
      <c r="H41" s="11" t="n"/>
      <c r="I41" s="13" t="n"/>
      <c r="J41" s="10" t="n"/>
      <c r="K41" s="13" t="n"/>
      <c r="L41" s="14" t="n"/>
      <c r="M41" s="14" t="n"/>
      <c r="N41" s="15">
        <f>IF(OR(L41="",M41=""),"",M41-L41)</f>
        <v/>
      </c>
      <c r="O41" s="15">
        <f>IF(OR(B41="",L41=""),"",IFERROR(L41-LOOKUP(2,1/($B$4:B40=B41),$M$4:M40),""))</f>
        <v/>
      </c>
      <c r="P41" s="16" t="n"/>
      <c r="Q41" s="16" t="n"/>
      <c r="R41" s="17" t="n"/>
      <c r="S41" s="11" t="n"/>
      <c r="T41" s="18">
        <f>IF(OR(A41="",I41=""),"",A41+I41)</f>
        <v/>
      </c>
      <c r="U41" s="18">
        <f>IF(OR(A41="",K41=""),"",IF(J41="",A41,J41)+K41)</f>
        <v/>
      </c>
    </row>
    <row r="42">
      <c r="A42" s="10" t="n"/>
      <c r="B42" s="11" t="n"/>
      <c r="C42" s="12">
        <f>IF(B42="","",IFERROR(VLOOKUP(B42,'السيارات'!$A$5:$F$104,6,FALSE),""))</f>
        <v/>
      </c>
      <c r="D42" s="11" t="n"/>
      <c r="E42" s="12">
        <f>IF(D42="","",IFERROR(VLOOKUP(D42,'السائقون'!$A$5:$C$154,3,FALSE),""))</f>
        <v/>
      </c>
      <c r="F42" s="11" t="n"/>
      <c r="G42" s="11" t="n"/>
      <c r="H42" s="11" t="n"/>
      <c r="I42" s="13" t="n"/>
      <c r="J42" s="10" t="n"/>
      <c r="K42" s="13" t="n"/>
      <c r="L42" s="14" t="n"/>
      <c r="M42" s="14" t="n"/>
      <c r="N42" s="15">
        <f>IF(OR(L42="",M42=""),"",M42-L42)</f>
        <v/>
      </c>
      <c r="O42" s="15">
        <f>IF(OR(B42="",L42=""),"",IFERROR(L42-LOOKUP(2,1/($B$4:B41=B42),$M$4:M41),""))</f>
        <v/>
      </c>
      <c r="P42" s="16" t="n"/>
      <c r="Q42" s="16" t="n"/>
      <c r="R42" s="17" t="n"/>
      <c r="S42" s="11" t="n"/>
      <c r="T42" s="18">
        <f>IF(OR(A42="",I42=""),"",A42+I42)</f>
        <v/>
      </c>
      <c r="U42" s="18">
        <f>IF(OR(A42="",K42=""),"",IF(J42="",A42,J42)+K42)</f>
        <v/>
      </c>
    </row>
    <row r="43">
      <c r="A43" s="10" t="n"/>
      <c r="B43" s="11" t="n"/>
      <c r="C43" s="12">
        <f>IF(B43="","",IFERROR(VLOOKUP(B43,'السيارات'!$A$5:$F$104,6,FALSE),""))</f>
        <v/>
      </c>
      <c r="D43" s="11" t="n"/>
      <c r="E43" s="12">
        <f>IF(D43="","",IFERROR(VLOOKUP(D43,'السائقون'!$A$5:$C$154,3,FALSE),""))</f>
        <v/>
      </c>
      <c r="F43" s="11" t="n"/>
      <c r="G43" s="11" t="n"/>
      <c r="H43" s="11" t="n"/>
      <c r="I43" s="13" t="n"/>
      <c r="J43" s="10" t="n"/>
      <c r="K43" s="13" t="n"/>
      <c r="L43" s="14" t="n"/>
      <c r="M43" s="14" t="n"/>
      <c r="N43" s="15">
        <f>IF(OR(L43="",M43=""),"",M43-L43)</f>
        <v/>
      </c>
      <c r="O43" s="15">
        <f>IF(OR(B43="",L43=""),"",IFERROR(L43-LOOKUP(2,1/($B$4:B42=B43),$M$4:M42),""))</f>
        <v/>
      </c>
      <c r="P43" s="16" t="n"/>
      <c r="Q43" s="16" t="n"/>
      <c r="R43" s="17" t="n"/>
      <c r="S43" s="11" t="n"/>
      <c r="T43" s="18">
        <f>IF(OR(A43="",I43=""),"",A43+I43)</f>
        <v/>
      </c>
      <c r="U43" s="18">
        <f>IF(OR(A43="",K43=""),"",IF(J43="",A43,J43)+K43)</f>
        <v/>
      </c>
    </row>
    <row r="44">
      <c r="A44" s="10" t="n"/>
      <c r="B44" s="11" t="n"/>
      <c r="C44" s="12">
        <f>IF(B44="","",IFERROR(VLOOKUP(B44,'السيارات'!$A$5:$F$104,6,FALSE),""))</f>
        <v/>
      </c>
      <c r="D44" s="11" t="n"/>
      <c r="E44" s="12">
        <f>IF(D44="","",IFERROR(VLOOKUP(D44,'السائقون'!$A$5:$C$154,3,FALSE),""))</f>
        <v/>
      </c>
      <c r="F44" s="11" t="n"/>
      <c r="G44" s="11" t="n"/>
      <c r="H44" s="11" t="n"/>
      <c r="I44" s="13" t="n"/>
      <c r="J44" s="10" t="n"/>
      <c r="K44" s="13" t="n"/>
      <c r="L44" s="14" t="n"/>
      <c r="M44" s="14" t="n"/>
      <c r="N44" s="15">
        <f>IF(OR(L44="",M44=""),"",M44-L44)</f>
        <v/>
      </c>
      <c r="O44" s="15">
        <f>IF(OR(B44="",L44=""),"",IFERROR(L44-LOOKUP(2,1/($B$4:B43=B44),$M$4:M43),""))</f>
        <v/>
      </c>
      <c r="P44" s="16" t="n"/>
      <c r="Q44" s="16" t="n"/>
      <c r="R44" s="17" t="n"/>
      <c r="S44" s="11" t="n"/>
      <c r="T44" s="18">
        <f>IF(OR(A44="",I44=""),"",A44+I44)</f>
        <v/>
      </c>
      <c r="U44" s="18">
        <f>IF(OR(A44="",K44=""),"",IF(J44="",A44,J44)+K44)</f>
        <v/>
      </c>
    </row>
    <row r="45">
      <c r="A45" s="10" t="n"/>
      <c r="B45" s="11" t="n"/>
      <c r="C45" s="12">
        <f>IF(B45="","",IFERROR(VLOOKUP(B45,'السيارات'!$A$5:$F$104,6,FALSE),""))</f>
        <v/>
      </c>
      <c r="D45" s="11" t="n"/>
      <c r="E45" s="12">
        <f>IF(D45="","",IFERROR(VLOOKUP(D45,'السائقون'!$A$5:$C$154,3,FALSE),""))</f>
        <v/>
      </c>
      <c r="F45" s="11" t="n"/>
      <c r="G45" s="11" t="n"/>
      <c r="H45" s="11" t="n"/>
      <c r="I45" s="13" t="n"/>
      <c r="J45" s="10" t="n"/>
      <c r="K45" s="13" t="n"/>
      <c r="L45" s="14" t="n"/>
      <c r="M45" s="14" t="n"/>
      <c r="N45" s="15">
        <f>IF(OR(L45="",M45=""),"",M45-L45)</f>
        <v/>
      </c>
      <c r="O45" s="15">
        <f>IF(OR(B45="",L45=""),"",IFERROR(L45-LOOKUP(2,1/($B$4:B44=B45),$M$4:M44),""))</f>
        <v/>
      </c>
      <c r="P45" s="16" t="n"/>
      <c r="Q45" s="16" t="n"/>
      <c r="R45" s="17" t="n"/>
      <c r="S45" s="11" t="n"/>
      <c r="T45" s="18">
        <f>IF(OR(A45="",I45=""),"",A45+I45)</f>
        <v/>
      </c>
      <c r="U45" s="18">
        <f>IF(OR(A45="",K45=""),"",IF(J45="",A45,J45)+K45)</f>
        <v/>
      </c>
    </row>
    <row r="46">
      <c r="A46" s="10" t="n"/>
      <c r="B46" s="11" t="n"/>
      <c r="C46" s="12">
        <f>IF(B46="","",IFERROR(VLOOKUP(B46,'السيارات'!$A$5:$F$104,6,FALSE),""))</f>
        <v/>
      </c>
      <c r="D46" s="11" t="n"/>
      <c r="E46" s="12">
        <f>IF(D46="","",IFERROR(VLOOKUP(D46,'السائقون'!$A$5:$C$154,3,FALSE),""))</f>
        <v/>
      </c>
      <c r="F46" s="11" t="n"/>
      <c r="G46" s="11" t="n"/>
      <c r="H46" s="11" t="n"/>
      <c r="I46" s="13" t="n"/>
      <c r="J46" s="10" t="n"/>
      <c r="K46" s="13" t="n"/>
      <c r="L46" s="14" t="n"/>
      <c r="M46" s="14" t="n"/>
      <c r="N46" s="15">
        <f>IF(OR(L46="",M46=""),"",M46-L46)</f>
        <v/>
      </c>
      <c r="O46" s="15">
        <f>IF(OR(B46="",L46=""),"",IFERROR(L46-LOOKUP(2,1/($B$4:B45=B46),$M$4:M45),""))</f>
        <v/>
      </c>
      <c r="P46" s="16" t="n"/>
      <c r="Q46" s="16" t="n"/>
      <c r="R46" s="17" t="n"/>
      <c r="S46" s="11" t="n"/>
      <c r="T46" s="18">
        <f>IF(OR(A46="",I46=""),"",A46+I46)</f>
        <v/>
      </c>
      <c r="U46" s="18">
        <f>IF(OR(A46="",K46=""),"",IF(J46="",A46,J46)+K46)</f>
        <v/>
      </c>
    </row>
    <row r="47">
      <c r="A47" s="10" t="n"/>
      <c r="B47" s="11" t="n"/>
      <c r="C47" s="12">
        <f>IF(B47="","",IFERROR(VLOOKUP(B47,'السيارات'!$A$5:$F$104,6,FALSE),""))</f>
        <v/>
      </c>
      <c r="D47" s="11" t="n"/>
      <c r="E47" s="12">
        <f>IF(D47="","",IFERROR(VLOOKUP(D47,'السائقون'!$A$5:$C$154,3,FALSE),""))</f>
        <v/>
      </c>
      <c r="F47" s="11" t="n"/>
      <c r="G47" s="11" t="n"/>
      <c r="H47" s="11" t="n"/>
      <c r="I47" s="13" t="n"/>
      <c r="J47" s="10" t="n"/>
      <c r="K47" s="13" t="n"/>
      <c r="L47" s="14" t="n"/>
      <c r="M47" s="14" t="n"/>
      <c r="N47" s="15">
        <f>IF(OR(L47="",M47=""),"",M47-L47)</f>
        <v/>
      </c>
      <c r="O47" s="15">
        <f>IF(OR(B47="",L47=""),"",IFERROR(L47-LOOKUP(2,1/($B$4:B46=B47),$M$4:M46),""))</f>
        <v/>
      </c>
      <c r="P47" s="16" t="n"/>
      <c r="Q47" s="16" t="n"/>
      <c r="R47" s="17" t="n"/>
      <c r="S47" s="11" t="n"/>
      <c r="T47" s="18">
        <f>IF(OR(A47="",I47=""),"",A47+I47)</f>
        <v/>
      </c>
      <c r="U47" s="18">
        <f>IF(OR(A47="",K47=""),"",IF(J47="",A47,J47)+K47)</f>
        <v/>
      </c>
    </row>
    <row r="48">
      <c r="A48" s="10" t="n"/>
      <c r="B48" s="11" t="n"/>
      <c r="C48" s="12">
        <f>IF(B48="","",IFERROR(VLOOKUP(B48,'السيارات'!$A$5:$F$104,6,FALSE),""))</f>
        <v/>
      </c>
      <c r="D48" s="11" t="n"/>
      <c r="E48" s="12">
        <f>IF(D48="","",IFERROR(VLOOKUP(D48,'السائقون'!$A$5:$C$154,3,FALSE),""))</f>
        <v/>
      </c>
      <c r="F48" s="11" t="n"/>
      <c r="G48" s="11" t="n"/>
      <c r="H48" s="11" t="n"/>
      <c r="I48" s="13" t="n"/>
      <c r="J48" s="10" t="n"/>
      <c r="K48" s="13" t="n"/>
      <c r="L48" s="14" t="n"/>
      <c r="M48" s="14" t="n"/>
      <c r="N48" s="15">
        <f>IF(OR(L48="",M48=""),"",M48-L48)</f>
        <v/>
      </c>
      <c r="O48" s="15">
        <f>IF(OR(B48="",L48=""),"",IFERROR(L48-LOOKUP(2,1/($B$4:B47=B48),$M$4:M47),""))</f>
        <v/>
      </c>
      <c r="P48" s="16" t="n"/>
      <c r="Q48" s="16" t="n"/>
      <c r="R48" s="17" t="n"/>
      <c r="S48" s="11" t="n"/>
      <c r="T48" s="18">
        <f>IF(OR(A48="",I48=""),"",A48+I48)</f>
        <v/>
      </c>
      <c r="U48" s="18">
        <f>IF(OR(A48="",K48=""),"",IF(J48="",A48,J48)+K48)</f>
        <v/>
      </c>
    </row>
    <row r="49">
      <c r="A49" s="10" t="n"/>
      <c r="B49" s="11" t="n"/>
      <c r="C49" s="12">
        <f>IF(B49="","",IFERROR(VLOOKUP(B49,'السيارات'!$A$5:$F$104,6,FALSE),""))</f>
        <v/>
      </c>
      <c r="D49" s="11" t="n"/>
      <c r="E49" s="12">
        <f>IF(D49="","",IFERROR(VLOOKUP(D49,'السائقون'!$A$5:$C$154,3,FALSE),""))</f>
        <v/>
      </c>
      <c r="F49" s="11" t="n"/>
      <c r="G49" s="11" t="n"/>
      <c r="H49" s="11" t="n"/>
      <c r="I49" s="13" t="n"/>
      <c r="J49" s="10" t="n"/>
      <c r="K49" s="13" t="n"/>
      <c r="L49" s="14" t="n"/>
      <c r="M49" s="14" t="n"/>
      <c r="N49" s="15">
        <f>IF(OR(L49="",M49=""),"",M49-L49)</f>
        <v/>
      </c>
      <c r="O49" s="15">
        <f>IF(OR(B49="",L49=""),"",IFERROR(L49-LOOKUP(2,1/($B$4:B48=B49),$M$4:M48),""))</f>
        <v/>
      </c>
      <c r="P49" s="16" t="n"/>
      <c r="Q49" s="16" t="n"/>
      <c r="R49" s="17" t="n"/>
      <c r="S49" s="11" t="n"/>
      <c r="T49" s="18">
        <f>IF(OR(A49="",I49=""),"",A49+I49)</f>
        <v/>
      </c>
      <c r="U49" s="18">
        <f>IF(OR(A49="",K49=""),"",IF(J49="",A49,J49)+K49)</f>
        <v/>
      </c>
    </row>
    <row r="50">
      <c r="A50" s="10" t="n"/>
      <c r="B50" s="11" t="n"/>
      <c r="C50" s="12">
        <f>IF(B50="","",IFERROR(VLOOKUP(B50,'السيارات'!$A$5:$F$104,6,FALSE),""))</f>
        <v/>
      </c>
      <c r="D50" s="11" t="n"/>
      <c r="E50" s="12">
        <f>IF(D50="","",IFERROR(VLOOKUP(D50,'السائقون'!$A$5:$C$154,3,FALSE),""))</f>
        <v/>
      </c>
      <c r="F50" s="11" t="n"/>
      <c r="G50" s="11" t="n"/>
      <c r="H50" s="11" t="n"/>
      <c r="I50" s="13" t="n"/>
      <c r="J50" s="10" t="n"/>
      <c r="K50" s="13" t="n"/>
      <c r="L50" s="14" t="n"/>
      <c r="M50" s="14" t="n"/>
      <c r="N50" s="15">
        <f>IF(OR(L50="",M50=""),"",M50-L50)</f>
        <v/>
      </c>
      <c r="O50" s="15">
        <f>IF(OR(B50="",L50=""),"",IFERROR(L50-LOOKUP(2,1/($B$4:B49=B50),$M$4:M49),""))</f>
        <v/>
      </c>
      <c r="P50" s="16" t="n"/>
      <c r="Q50" s="16" t="n"/>
      <c r="R50" s="17" t="n"/>
      <c r="S50" s="11" t="n"/>
      <c r="T50" s="18">
        <f>IF(OR(A50="",I50=""),"",A50+I50)</f>
        <v/>
      </c>
      <c r="U50" s="18">
        <f>IF(OR(A50="",K50=""),"",IF(J50="",A50,J50)+K50)</f>
        <v/>
      </c>
    </row>
    <row r="51">
      <c r="A51" s="10" t="n"/>
      <c r="B51" s="11" t="n"/>
      <c r="C51" s="12">
        <f>IF(B51="","",IFERROR(VLOOKUP(B51,'السيارات'!$A$5:$F$104,6,FALSE),""))</f>
        <v/>
      </c>
      <c r="D51" s="11" t="n"/>
      <c r="E51" s="12">
        <f>IF(D51="","",IFERROR(VLOOKUP(D51,'السائقون'!$A$5:$C$154,3,FALSE),""))</f>
        <v/>
      </c>
      <c r="F51" s="11" t="n"/>
      <c r="G51" s="11" t="n"/>
      <c r="H51" s="11" t="n"/>
      <c r="I51" s="13" t="n"/>
      <c r="J51" s="10" t="n"/>
      <c r="K51" s="13" t="n"/>
      <c r="L51" s="14" t="n"/>
      <c r="M51" s="14" t="n"/>
      <c r="N51" s="15">
        <f>IF(OR(L51="",M51=""),"",M51-L51)</f>
        <v/>
      </c>
      <c r="O51" s="15">
        <f>IF(OR(B51="",L51=""),"",IFERROR(L51-LOOKUP(2,1/($B$4:B50=B51),$M$4:M50),""))</f>
        <v/>
      </c>
      <c r="P51" s="16" t="n"/>
      <c r="Q51" s="16" t="n"/>
      <c r="R51" s="17" t="n"/>
      <c r="S51" s="11" t="n"/>
      <c r="T51" s="18">
        <f>IF(OR(A51="",I51=""),"",A51+I51)</f>
        <v/>
      </c>
      <c r="U51" s="18">
        <f>IF(OR(A51="",K51=""),"",IF(J51="",A51,J51)+K51)</f>
        <v/>
      </c>
    </row>
    <row r="52">
      <c r="A52" s="10" t="n"/>
      <c r="B52" s="11" t="n"/>
      <c r="C52" s="12">
        <f>IF(B52="","",IFERROR(VLOOKUP(B52,'السيارات'!$A$5:$F$104,6,FALSE),""))</f>
        <v/>
      </c>
      <c r="D52" s="11" t="n"/>
      <c r="E52" s="12">
        <f>IF(D52="","",IFERROR(VLOOKUP(D52,'السائقون'!$A$5:$C$154,3,FALSE),""))</f>
        <v/>
      </c>
      <c r="F52" s="11" t="n"/>
      <c r="G52" s="11" t="n"/>
      <c r="H52" s="11" t="n"/>
      <c r="I52" s="13" t="n"/>
      <c r="J52" s="10" t="n"/>
      <c r="K52" s="13" t="n"/>
      <c r="L52" s="14" t="n"/>
      <c r="M52" s="14" t="n"/>
      <c r="N52" s="15">
        <f>IF(OR(L52="",M52=""),"",M52-L52)</f>
        <v/>
      </c>
      <c r="O52" s="15">
        <f>IF(OR(B52="",L52=""),"",IFERROR(L52-LOOKUP(2,1/($B$4:B51=B52),$M$4:M51),""))</f>
        <v/>
      </c>
      <c r="P52" s="16" t="n"/>
      <c r="Q52" s="16" t="n"/>
      <c r="R52" s="17" t="n"/>
      <c r="S52" s="11" t="n"/>
      <c r="T52" s="18">
        <f>IF(OR(A52="",I52=""),"",A52+I52)</f>
        <v/>
      </c>
      <c r="U52" s="18">
        <f>IF(OR(A52="",K52=""),"",IF(J52="",A52,J52)+K52)</f>
        <v/>
      </c>
    </row>
    <row r="53">
      <c r="A53" s="10" t="n"/>
      <c r="B53" s="11" t="n"/>
      <c r="C53" s="12">
        <f>IF(B53="","",IFERROR(VLOOKUP(B53,'السيارات'!$A$5:$F$104,6,FALSE),""))</f>
        <v/>
      </c>
      <c r="D53" s="11" t="n"/>
      <c r="E53" s="12">
        <f>IF(D53="","",IFERROR(VLOOKUP(D53,'السائقون'!$A$5:$C$154,3,FALSE),""))</f>
        <v/>
      </c>
      <c r="F53" s="11" t="n"/>
      <c r="G53" s="11" t="n"/>
      <c r="H53" s="11" t="n"/>
      <c r="I53" s="13" t="n"/>
      <c r="J53" s="10" t="n"/>
      <c r="K53" s="13" t="n"/>
      <c r="L53" s="14" t="n"/>
      <c r="M53" s="14" t="n"/>
      <c r="N53" s="15">
        <f>IF(OR(L53="",M53=""),"",M53-L53)</f>
        <v/>
      </c>
      <c r="O53" s="15">
        <f>IF(OR(B53="",L53=""),"",IFERROR(L53-LOOKUP(2,1/($B$4:B52=B53),$M$4:M52),""))</f>
        <v/>
      </c>
      <c r="P53" s="16" t="n"/>
      <c r="Q53" s="16" t="n"/>
      <c r="R53" s="17" t="n"/>
      <c r="S53" s="11" t="n"/>
      <c r="T53" s="18">
        <f>IF(OR(A53="",I53=""),"",A53+I53)</f>
        <v/>
      </c>
      <c r="U53" s="18">
        <f>IF(OR(A53="",K53=""),"",IF(J53="",A53,J53)+K53)</f>
        <v/>
      </c>
    </row>
    <row r="54">
      <c r="A54" s="10" t="n"/>
      <c r="B54" s="11" t="n"/>
      <c r="C54" s="12">
        <f>IF(B54="","",IFERROR(VLOOKUP(B54,'السيارات'!$A$5:$F$104,6,FALSE),""))</f>
        <v/>
      </c>
      <c r="D54" s="11" t="n"/>
      <c r="E54" s="12">
        <f>IF(D54="","",IFERROR(VLOOKUP(D54,'السائقون'!$A$5:$C$154,3,FALSE),""))</f>
        <v/>
      </c>
      <c r="F54" s="11" t="n"/>
      <c r="G54" s="11" t="n"/>
      <c r="H54" s="11" t="n"/>
      <c r="I54" s="13" t="n"/>
      <c r="J54" s="10" t="n"/>
      <c r="K54" s="13" t="n"/>
      <c r="L54" s="14" t="n"/>
      <c r="M54" s="14" t="n"/>
      <c r="N54" s="15">
        <f>IF(OR(L54="",M54=""),"",M54-L54)</f>
        <v/>
      </c>
      <c r="O54" s="15">
        <f>IF(OR(B54="",L54=""),"",IFERROR(L54-LOOKUP(2,1/($B$4:B53=B54),$M$4:M53),""))</f>
        <v/>
      </c>
      <c r="P54" s="16" t="n"/>
      <c r="Q54" s="16" t="n"/>
      <c r="R54" s="17" t="n"/>
      <c r="S54" s="11" t="n"/>
      <c r="T54" s="18">
        <f>IF(OR(A54="",I54=""),"",A54+I54)</f>
        <v/>
      </c>
      <c r="U54" s="18">
        <f>IF(OR(A54="",K54=""),"",IF(J54="",A54,J54)+K54)</f>
        <v/>
      </c>
    </row>
    <row r="55">
      <c r="A55" s="10" t="n"/>
      <c r="B55" s="11" t="n"/>
      <c r="C55" s="12">
        <f>IF(B55="","",IFERROR(VLOOKUP(B55,'السيارات'!$A$5:$F$104,6,FALSE),""))</f>
        <v/>
      </c>
      <c r="D55" s="11" t="n"/>
      <c r="E55" s="12">
        <f>IF(D55="","",IFERROR(VLOOKUP(D55,'السائقون'!$A$5:$C$154,3,FALSE),""))</f>
        <v/>
      </c>
      <c r="F55" s="11" t="n"/>
      <c r="G55" s="11" t="n"/>
      <c r="H55" s="11" t="n"/>
      <c r="I55" s="13" t="n"/>
      <c r="J55" s="10" t="n"/>
      <c r="K55" s="13" t="n"/>
      <c r="L55" s="14" t="n"/>
      <c r="M55" s="14" t="n"/>
      <c r="N55" s="15">
        <f>IF(OR(L55="",M55=""),"",M55-L55)</f>
        <v/>
      </c>
      <c r="O55" s="15">
        <f>IF(OR(B55="",L55=""),"",IFERROR(L55-LOOKUP(2,1/($B$4:B54=B55),$M$4:M54),""))</f>
        <v/>
      </c>
      <c r="P55" s="16" t="n"/>
      <c r="Q55" s="16" t="n"/>
      <c r="R55" s="17" t="n"/>
      <c r="S55" s="11" t="n"/>
      <c r="T55" s="18">
        <f>IF(OR(A55="",I55=""),"",A55+I55)</f>
        <v/>
      </c>
      <c r="U55" s="18">
        <f>IF(OR(A55="",K55=""),"",IF(J55="",A55,J55)+K55)</f>
        <v/>
      </c>
    </row>
    <row r="56">
      <c r="A56" s="10" t="n"/>
      <c r="B56" s="11" t="n"/>
      <c r="C56" s="12">
        <f>IF(B56="","",IFERROR(VLOOKUP(B56,'السيارات'!$A$5:$F$104,6,FALSE),""))</f>
        <v/>
      </c>
      <c r="D56" s="11" t="n"/>
      <c r="E56" s="12">
        <f>IF(D56="","",IFERROR(VLOOKUP(D56,'السائقون'!$A$5:$C$154,3,FALSE),""))</f>
        <v/>
      </c>
      <c r="F56" s="11" t="n"/>
      <c r="G56" s="11" t="n"/>
      <c r="H56" s="11" t="n"/>
      <c r="I56" s="13" t="n"/>
      <c r="J56" s="10" t="n"/>
      <c r="K56" s="13" t="n"/>
      <c r="L56" s="14" t="n"/>
      <c r="M56" s="14" t="n"/>
      <c r="N56" s="15">
        <f>IF(OR(L56="",M56=""),"",M56-L56)</f>
        <v/>
      </c>
      <c r="O56" s="15">
        <f>IF(OR(B56="",L56=""),"",IFERROR(L56-LOOKUP(2,1/($B$4:B55=B56),$M$4:M55),""))</f>
        <v/>
      </c>
      <c r="P56" s="16" t="n"/>
      <c r="Q56" s="16" t="n"/>
      <c r="R56" s="17" t="n"/>
      <c r="S56" s="11" t="n"/>
      <c r="T56" s="18">
        <f>IF(OR(A56="",I56=""),"",A56+I56)</f>
        <v/>
      </c>
      <c r="U56" s="18">
        <f>IF(OR(A56="",K56=""),"",IF(J56="",A56,J56)+K56)</f>
        <v/>
      </c>
    </row>
    <row r="57">
      <c r="A57" s="10" t="n"/>
      <c r="B57" s="11" t="n"/>
      <c r="C57" s="12">
        <f>IF(B57="","",IFERROR(VLOOKUP(B57,'السيارات'!$A$5:$F$104,6,FALSE),""))</f>
        <v/>
      </c>
      <c r="D57" s="11" t="n"/>
      <c r="E57" s="12">
        <f>IF(D57="","",IFERROR(VLOOKUP(D57,'السائقون'!$A$5:$C$154,3,FALSE),""))</f>
        <v/>
      </c>
      <c r="F57" s="11" t="n"/>
      <c r="G57" s="11" t="n"/>
      <c r="H57" s="11" t="n"/>
      <c r="I57" s="13" t="n"/>
      <c r="J57" s="10" t="n"/>
      <c r="K57" s="13" t="n"/>
      <c r="L57" s="14" t="n"/>
      <c r="M57" s="14" t="n"/>
      <c r="N57" s="15">
        <f>IF(OR(L57="",M57=""),"",M57-L57)</f>
        <v/>
      </c>
      <c r="O57" s="15">
        <f>IF(OR(B57="",L57=""),"",IFERROR(L57-LOOKUP(2,1/($B$4:B56=B57),$M$4:M56),""))</f>
        <v/>
      </c>
      <c r="P57" s="16" t="n"/>
      <c r="Q57" s="16" t="n"/>
      <c r="R57" s="17" t="n"/>
      <c r="S57" s="11" t="n"/>
      <c r="T57" s="18">
        <f>IF(OR(A57="",I57=""),"",A57+I57)</f>
        <v/>
      </c>
      <c r="U57" s="18">
        <f>IF(OR(A57="",K57=""),"",IF(J57="",A57,J57)+K57)</f>
        <v/>
      </c>
    </row>
    <row r="58">
      <c r="A58" s="10" t="n"/>
      <c r="B58" s="11" t="n"/>
      <c r="C58" s="12">
        <f>IF(B58="","",IFERROR(VLOOKUP(B58,'السيارات'!$A$5:$F$104,6,FALSE),""))</f>
        <v/>
      </c>
      <c r="D58" s="11" t="n"/>
      <c r="E58" s="12">
        <f>IF(D58="","",IFERROR(VLOOKUP(D58,'السائقون'!$A$5:$C$154,3,FALSE),""))</f>
        <v/>
      </c>
      <c r="F58" s="11" t="n"/>
      <c r="G58" s="11" t="n"/>
      <c r="H58" s="11" t="n"/>
      <c r="I58" s="13" t="n"/>
      <c r="J58" s="10" t="n"/>
      <c r="K58" s="13" t="n"/>
      <c r="L58" s="14" t="n"/>
      <c r="M58" s="14" t="n"/>
      <c r="N58" s="15">
        <f>IF(OR(L58="",M58=""),"",M58-L58)</f>
        <v/>
      </c>
      <c r="O58" s="15">
        <f>IF(OR(B58="",L58=""),"",IFERROR(L58-LOOKUP(2,1/($B$4:B57=B58),$M$4:M57),""))</f>
        <v/>
      </c>
      <c r="P58" s="16" t="n"/>
      <c r="Q58" s="16" t="n"/>
      <c r="R58" s="17" t="n"/>
      <c r="S58" s="11" t="n"/>
      <c r="T58" s="18">
        <f>IF(OR(A58="",I58=""),"",A58+I58)</f>
        <v/>
      </c>
      <c r="U58" s="18">
        <f>IF(OR(A58="",K58=""),"",IF(J58="",A58,J58)+K58)</f>
        <v/>
      </c>
    </row>
    <row r="59">
      <c r="A59" s="10" t="n"/>
      <c r="B59" s="11" t="n"/>
      <c r="C59" s="12">
        <f>IF(B59="","",IFERROR(VLOOKUP(B59,'السيارات'!$A$5:$F$104,6,FALSE),""))</f>
        <v/>
      </c>
      <c r="D59" s="11" t="n"/>
      <c r="E59" s="12">
        <f>IF(D59="","",IFERROR(VLOOKUP(D59,'السائقون'!$A$5:$C$154,3,FALSE),""))</f>
        <v/>
      </c>
      <c r="F59" s="11" t="n"/>
      <c r="G59" s="11" t="n"/>
      <c r="H59" s="11" t="n"/>
      <c r="I59" s="13" t="n"/>
      <c r="J59" s="10" t="n"/>
      <c r="K59" s="13" t="n"/>
      <c r="L59" s="14" t="n"/>
      <c r="M59" s="14" t="n"/>
      <c r="N59" s="15">
        <f>IF(OR(L59="",M59=""),"",M59-L59)</f>
        <v/>
      </c>
      <c r="O59" s="15">
        <f>IF(OR(B59="",L59=""),"",IFERROR(L59-LOOKUP(2,1/($B$4:B58=B59),$M$4:M58),""))</f>
        <v/>
      </c>
      <c r="P59" s="16" t="n"/>
      <c r="Q59" s="16" t="n"/>
      <c r="R59" s="17" t="n"/>
      <c r="S59" s="11" t="n"/>
      <c r="T59" s="18">
        <f>IF(OR(A59="",I59=""),"",A59+I59)</f>
        <v/>
      </c>
      <c r="U59" s="18">
        <f>IF(OR(A59="",K59=""),"",IF(J59="",A59,J59)+K59)</f>
        <v/>
      </c>
    </row>
    <row r="60">
      <c r="A60" s="10" t="n"/>
      <c r="B60" s="11" t="n"/>
      <c r="C60" s="12">
        <f>IF(B60="","",IFERROR(VLOOKUP(B60,'السيارات'!$A$5:$F$104,6,FALSE),""))</f>
        <v/>
      </c>
      <c r="D60" s="11" t="n"/>
      <c r="E60" s="12">
        <f>IF(D60="","",IFERROR(VLOOKUP(D60,'السائقون'!$A$5:$C$154,3,FALSE),""))</f>
        <v/>
      </c>
      <c r="F60" s="11" t="n"/>
      <c r="G60" s="11" t="n"/>
      <c r="H60" s="11" t="n"/>
      <c r="I60" s="13" t="n"/>
      <c r="J60" s="10" t="n"/>
      <c r="K60" s="13" t="n"/>
      <c r="L60" s="14" t="n"/>
      <c r="M60" s="14" t="n"/>
      <c r="N60" s="15">
        <f>IF(OR(L60="",M60=""),"",M60-L60)</f>
        <v/>
      </c>
      <c r="O60" s="15">
        <f>IF(OR(B60="",L60=""),"",IFERROR(L60-LOOKUP(2,1/($B$4:B59=B60),$M$4:M59),""))</f>
        <v/>
      </c>
      <c r="P60" s="16" t="n"/>
      <c r="Q60" s="16" t="n"/>
      <c r="R60" s="17" t="n"/>
      <c r="S60" s="11" t="n"/>
      <c r="T60" s="18">
        <f>IF(OR(A60="",I60=""),"",A60+I60)</f>
        <v/>
      </c>
      <c r="U60" s="18">
        <f>IF(OR(A60="",K60=""),"",IF(J60="",A60,J60)+K60)</f>
        <v/>
      </c>
    </row>
    <row r="61">
      <c r="A61" s="10" t="n"/>
      <c r="B61" s="11" t="n"/>
      <c r="C61" s="12">
        <f>IF(B61="","",IFERROR(VLOOKUP(B61,'السيارات'!$A$5:$F$104,6,FALSE),""))</f>
        <v/>
      </c>
      <c r="D61" s="11" t="n"/>
      <c r="E61" s="12">
        <f>IF(D61="","",IFERROR(VLOOKUP(D61,'السائقون'!$A$5:$C$154,3,FALSE),""))</f>
        <v/>
      </c>
      <c r="F61" s="11" t="n"/>
      <c r="G61" s="11" t="n"/>
      <c r="H61" s="11" t="n"/>
      <c r="I61" s="13" t="n"/>
      <c r="J61" s="10" t="n"/>
      <c r="K61" s="13" t="n"/>
      <c r="L61" s="14" t="n"/>
      <c r="M61" s="14" t="n"/>
      <c r="N61" s="15">
        <f>IF(OR(L61="",M61=""),"",M61-L61)</f>
        <v/>
      </c>
      <c r="O61" s="15">
        <f>IF(OR(B61="",L61=""),"",IFERROR(L61-LOOKUP(2,1/($B$4:B60=B61),$M$4:M60),""))</f>
        <v/>
      </c>
      <c r="P61" s="16" t="n"/>
      <c r="Q61" s="16" t="n"/>
      <c r="R61" s="17" t="n"/>
      <c r="S61" s="11" t="n"/>
      <c r="T61" s="18">
        <f>IF(OR(A61="",I61=""),"",A61+I61)</f>
        <v/>
      </c>
      <c r="U61" s="18">
        <f>IF(OR(A61="",K61=""),"",IF(J61="",A61,J61)+K61)</f>
        <v/>
      </c>
    </row>
    <row r="62">
      <c r="A62" s="10" t="n"/>
      <c r="B62" s="11" t="n"/>
      <c r="C62" s="12">
        <f>IF(B62="","",IFERROR(VLOOKUP(B62,'السيارات'!$A$5:$F$104,6,FALSE),""))</f>
        <v/>
      </c>
      <c r="D62" s="11" t="n"/>
      <c r="E62" s="12">
        <f>IF(D62="","",IFERROR(VLOOKUP(D62,'السائقون'!$A$5:$C$154,3,FALSE),""))</f>
        <v/>
      </c>
      <c r="F62" s="11" t="n"/>
      <c r="G62" s="11" t="n"/>
      <c r="H62" s="11" t="n"/>
      <c r="I62" s="13" t="n"/>
      <c r="J62" s="10" t="n"/>
      <c r="K62" s="13" t="n"/>
      <c r="L62" s="14" t="n"/>
      <c r="M62" s="14" t="n"/>
      <c r="N62" s="15">
        <f>IF(OR(L62="",M62=""),"",M62-L62)</f>
        <v/>
      </c>
      <c r="O62" s="15">
        <f>IF(OR(B62="",L62=""),"",IFERROR(L62-LOOKUP(2,1/($B$4:B61=B62),$M$4:M61),""))</f>
        <v/>
      </c>
      <c r="P62" s="16" t="n"/>
      <c r="Q62" s="16" t="n"/>
      <c r="R62" s="17" t="n"/>
      <c r="S62" s="11" t="n"/>
      <c r="T62" s="18">
        <f>IF(OR(A62="",I62=""),"",A62+I62)</f>
        <v/>
      </c>
      <c r="U62" s="18">
        <f>IF(OR(A62="",K62=""),"",IF(J62="",A62,J62)+K62)</f>
        <v/>
      </c>
    </row>
    <row r="63">
      <c r="A63" s="10" t="n"/>
      <c r="B63" s="11" t="n"/>
      <c r="C63" s="12">
        <f>IF(B63="","",IFERROR(VLOOKUP(B63,'السيارات'!$A$5:$F$104,6,FALSE),""))</f>
        <v/>
      </c>
      <c r="D63" s="11" t="n"/>
      <c r="E63" s="12">
        <f>IF(D63="","",IFERROR(VLOOKUP(D63,'السائقون'!$A$5:$C$154,3,FALSE),""))</f>
        <v/>
      </c>
      <c r="F63" s="11" t="n"/>
      <c r="G63" s="11" t="n"/>
      <c r="H63" s="11" t="n"/>
      <c r="I63" s="13" t="n"/>
      <c r="J63" s="10" t="n"/>
      <c r="K63" s="13" t="n"/>
      <c r="L63" s="14" t="n"/>
      <c r="M63" s="14" t="n"/>
      <c r="N63" s="15">
        <f>IF(OR(L63="",M63=""),"",M63-L63)</f>
        <v/>
      </c>
      <c r="O63" s="15">
        <f>IF(OR(B63="",L63=""),"",IFERROR(L63-LOOKUP(2,1/($B$4:B62=B63),$M$4:M62),""))</f>
        <v/>
      </c>
      <c r="P63" s="16" t="n"/>
      <c r="Q63" s="16" t="n"/>
      <c r="R63" s="17" t="n"/>
      <c r="S63" s="11" t="n"/>
      <c r="T63" s="18">
        <f>IF(OR(A63="",I63=""),"",A63+I63)</f>
        <v/>
      </c>
      <c r="U63" s="18">
        <f>IF(OR(A63="",K63=""),"",IF(J63="",A63,J63)+K63)</f>
        <v/>
      </c>
    </row>
    <row r="64">
      <c r="A64" s="10" t="n"/>
      <c r="B64" s="11" t="n"/>
      <c r="C64" s="12">
        <f>IF(B64="","",IFERROR(VLOOKUP(B64,'السيارات'!$A$5:$F$104,6,FALSE),""))</f>
        <v/>
      </c>
      <c r="D64" s="11" t="n"/>
      <c r="E64" s="12">
        <f>IF(D64="","",IFERROR(VLOOKUP(D64,'السائقون'!$A$5:$C$154,3,FALSE),""))</f>
        <v/>
      </c>
      <c r="F64" s="11" t="n"/>
      <c r="G64" s="11" t="n"/>
      <c r="H64" s="11" t="n"/>
      <c r="I64" s="13" t="n"/>
      <c r="J64" s="10" t="n"/>
      <c r="K64" s="13" t="n"/>
      <c r="L64" s="14" t="n"/>
      <c r="M64" s="14" t="n"/>
      <c r="N64" s="15">
        <f>IF(OR(L64="",M64=""),"",M64-L64)</f>
        <v/>
      </c>
      <c r="O64" s="15">
        <f>IF(OR(B64="",L64=""),"",IFERROR(L64-LOOKUP(2,1/($B$4:B63=B64),$M$4:M63),""))</f>
        <v/>
      </c>
      <c r="P64" s="16" t="n"/>
      <c r="Q64" s="16" t="n"/>
      <c r="R64" s="17" t="n"/>
      <c r="S64" s="11" t="n"/>
      <c r="T64" s="18">
        <f>IF(OR(A64="",I64=""),"",A64+I64)</f>
        <v/>
      </c>
      <c r="U64" s="18">
        <f>IF(OR(A64="",K64=""),"",IF(J64="",A64,J64)+K64)</f>
        <v/>
      </c>
    </row>
    <row r="65">
      <c r="A65" s="10" t="n"/>
      <c r="B65" s="11" t="n"/>
      <c r="C65" s="12">
        <f>IF(B65="","",IFERROR(VLOOKUP(B65,'السيارات'!$A$5:$F$104,6,FALSE),""))</f>
        <v/>
      </c>
      <c r="D65" s="11" t="n"/>
      <c r="E65" s="12">
        <f>IF(D65="","",IFERROR(VLOOKUP(D65,'السائقون'!$A$5:$C$154,3,FALSE),""))</f>
        <v/>
      </c>
      <c r="F65" s="11" t="n"/>
      <c r="G65" s="11" t="n"/>
      <c r="H65" s="11" t="n"/>
      <c r="I65" s="13" t="n"/>
      <c r="J65" s="10" t="n"/>
      <c r="K65" s="13" t="n"/>
      <c r="L65" s="14" t="n"/>
      <c r="M65" s="14" t="n"/>
      <c r="N65" s="15">
        <f>IF(OR(L65="",M65=""),"",M65-L65)</f>
        <v/>
      </c>
      <c r="O65" s="15">
        <f>IF(OR(B65="",L65=""),"",IFERROR(L65-LOOKUP(2,1/($B$4:B64=B65),$M$4:M64),""))</f>
        <v/>
      </c>
      <c r="P65" s="16" t="n"/>
      <c r="Q65" s="16" t="n"/>
      <c r="R65" s="17" t="n"/>
      <c r="S65" s="11" t="n"/>
      <c r="T65" s="18">
        <f>IF(OR(A65="",I65=""),"",A65+I65)</f>
        <v/>
      </c>
      <c r="U65" s="18">
        <f>IF(OR(A65="",K65=""),"",IF(J65="",A65,J65)+K65)</f>
        <v/>
      </c>
    </row>
    <row r="66">
      <c r="A66" s="10" t="n"/>
      <c r="B66" s="11" t="n"/>
      <c r="C66" s="12">
        <f>IF(B66="","",IFERROR(VLOOKUP(B66,'السيارات'!$A$5:$F$104,6,FALSE),""))</f>
        <v/>
      </c>
      <c r="D66" s="11" t="n"/>
      <c r="E66" s="12">
        <f>IF(D66="","",IFERROR(VLOOKUP(D66,'السائقون'!$A$5:$C$154,3,FALSE),""))</f>
        <v/>
      </c>
      <c r="F66" s="11" t="n"/>
      <c r="G66" s="11" t="n"/>
      <c r="H66" s="11" t="n"/>
      <c r="I66" s="13" t="n"/>
      <c r="J66" s="10" t="n"/>
      <c r="K66" s="13" t="n"/>
      <c r="L66" s="14" t="n"/>
      <c r="M66" s="14" t="n"/>
      <c r="N66" s="15">
        <f>IF(OR(L66="",M66=""),"",M66-L66)</f>
        <v/>
      </c>
      <c r="O66" s="15">
        <f>IF(OR(B66="",L66=""),"",IFERROR(L66-LOOKUP(2,1/($B$4:B65=B66),$M$4:M65),""))</f>
        <v/>
      </c>
      <c r="P66" s="16" t="n"/>
      <c r="Q66" s="16" t="n"/>
      <c r="R66" s="17" t="n"/>
      <c r="S66" s="11" t="n"/>
      <c r="T66" s="18">
        <f>IF(OR(A66="",I66=""),"",A66+I66)</f>
        <v/>
      </c>
      <c r="U66" s="18">
        <f>IF(OR(A66="",K66=""),"",IF(J66="",A66,J66)+K66)</f>
        <v/>
      </c>
    </row>
    <row r="67">
      <c r="A67" s="10" t="n"/>
      <c r="B67" s="11" t="n"/>
      <c r="C67" s="12">
        <f>IF(B67="","",IFERROR(VLOOKUP(B67,'السيارات'!$A$5:$F$104,6,FALSE),""))</f>
        <v/>
      </c>
      <c r="D67" s="11" t="n"/>
      <c r="E67" s="12">
        <f>IF(D67="","",IFERROR(VLOOKUP(D67,'السائقون'!$A$5:$C$154,3,FALSE),""))</f>
        <v/>
      </c>
      <c r="F67" s="11" t="n"/>
      <c r="G67" s="11" t="n"/>
      <c r="H67" s="11" t="n"/>
      <c r="I67" s="13" t="n"/>
      <c r="J67" s="10" t="n"/>
      <c r="K67" s="13" t="n"/>
      <c r="L67" s="14" t="n"/>
      <c r="M67" s="14" t="n"/>
      <c r="N67" s="15">
        <f>IF(OR(L67="",M67=""),"",M67-L67)</f>
        <v/>
      </c>
      <c r="O67" s="15">
        <f>IF(OR(B67="",L67=""),"",IFERROR(L67-LOOKUP(2,1/($B$4:B66=B67),$M$4:M66),""))</f>
        <v/>
      </c>
      <c r="P67" s="16" t="n"/>
      <c r="Q67" s="16" t="n"/>
      <c r="R67" s="17" t="n"/>
      <c r="S67" s="11" t="n"/>
      <c r="T67" s="18">
        <f>IF(OR(A67="",I67=""),"",A67+I67)</f>
        <v/>
      </c>
      <c r="U67" s="18">
        <f>IF(OR(A67="",K67=""),"",IF(J67="",A67,J67)+K67)</f>
        <v/>
      </c>
    </row>
    <row r="68">
      <c r="A68" s="10" t="n"/>
      <c r="B68" s="11" t="n"/>
      <c r="C68" s="12">
        <f>IF(B68="","",IFERROR(VLOOKUP(B68,'السيارات'!$A$5:$F$104,6,FALSE),""))</f>
        <v/>
      </c>
      <c r="D68" s="11" t="n"/>
      <c r="E68" s="12">
        <f>IF(D68="","",IFERROR(VLOOKUP(D68,'السائقون'!$A$5:$C$154,3,FALSE),""))</f>
        <v/>
      </c>
      <c r="F68" s="11" t="n"/>
      <c r="G68" s="11" t="n"/>
      <c r="H68" s="11" t="n"/>
      <c r="I68" s="13" t="n"/>
      <c r="J68" s="10" t="n"/>
      <c r="K68" s="13" t="n"/>
      <c r="L68" s="14" t="n"/>
      <c r="M68" s="14" t="n"/>
      <c r="N68" s="15">
        <f>IF(OR(L68="",M68=""),"",M68-L68)</f>
        <v/>
      </c>
      <c r="O68" s="15">
        <f>IF(OR(B68="",L68=""),"",IFERROR(L68-LOOKUP(2,1/($B$4:B67=B68),$M$4:M67),""))</f>
        <v/>
      </c>
      <c r="P68" s="16" t="n"/>
      <c r="Q68" s="16" t="n"/>
      <c r="R68" s="17" t="n"/>
      <c r="S68" s="11" t="n"/>
      <c r="T68" s="18">
        <f>IF(OR(A68="",I68=""),"",A68+I68)</f>
        <v/>
      </c>
      <c r="U68" s="18">
        <f>IF(OR(A68="",K68=""),"",IF(J68="",A68,J68)+K68)</f>
        <v/>
      </c>
    </row>
    <row r="69">
      <c r="A69" s="10" t="n"/>
      <c r="B69" s="11" t="n"/>
      <c r="C69" s="12">
        <f>IF(B69="","",IFERROR(VLOOKUP(B69,'السيارات'!$A$5:$F$104,6,FALSE),""))</f>
        <v/>
      </c>
      <c r="D69" s="11" t="n"/>
      <c r="E69" s="12">
        <f>IF(D69="","",IFERROR(VLOOKUP(D69,'السائقون'!$A$5:$C$154,3,FALSE),""))</f>
        <v/>
      </c>
      <c r="F69" s="11" t="n"/>
      <c r="G69" s="11" t="n"/>
      <c r="H69" s="11" t="n"/>
      <c r="I69" s="13" t="n"/>
      <c r="J69" s="10" t="n"/>
      <c r="K69" s="13" t="n"/>
      <c r="L69" s="14" t="n"/>
      <c r="M69" s="14" t="n"/>
      <c r="N69" s="15">
        <f>IF(OR(L69="",M69=""),"",M69-L69)</f>
        <v/>
      </c>
      <c r="O69" s="15">
        <f>IF(OR(B69="",L69=""),"",IFERROR(L69-LOOKUP(2,1/($B$4:B68=B69),$M$4:M68),""))</f>
        <v/>
      </c>
      <c r="P69" s="16" t="n"/>
      <c r="Q69" s="16" t="n"/>
      <c r="R69" s="17" t="n"/>
      <c r="S69" s="11" t="n"/>
      <c r="T69" s="18">
        <f>IF(OR(A69="",I69=""),"",A69+I69)</f>
        <v/>
      </c>
      <c r="U69" s="18">
        <f>IF(OR(A69="",K69=""),"",IF(J69="",A69,J69)+K69)</f>
        <v/>
      </c>
    </row>
    <row r="70">
      <c r="A70" s="10" t="n"/>
      <c r="B70" s="11" t="n"/>
      <c r="C70" s="12">
        <f>IF(B70="","",IFERROR(VLOOKUP(B70,'السيارات'!$A$5:$F$104,6,FALSE),""))</f>
        <v/>
      </c>
      <c r="D70" s="11" t="n"/>
      <c r="E70" s="12">
        <f>IF(D70="","",IFERROR(VLOOKUP(D70,'السائقون'!$A$5:$C$154,3,FALSE),""))</f>
        <v/>
      </c>
      <c r="F70" s="11" t="n"/>
      <c r="G70" s="11" t="n"/>
      <c r="H70" s="11" t="n"/>
      <c r="I70" s="13" t="n"/>
      <c r="J70" s="10" t="n"/>
      <c r="K70" s="13" t="n"/>
      <c r="L70" s="14" t="n"/>
      <c r="M70" s="14" t="n"/>
      <c r="N70" s="15">
        <f>IF(OR(L70="",M70=""),"",M70-L70)</f>
        <v/>
      </c>
      <c r="O70" s="15">
        <f>IF(OR(B70="",L70=""),"",IFERROR(L70-LOOKUP(2,1/($B$4:B69=B70),$M$4:M69),""))</f>
        <v/>
      </c>
      <c r="P70" s="16" t="n"/>
      <c r="Q70" s="16" t="n"/>
      <c r="R70" s="17" t="n"/>
      <c r="S70" s="11" t="n"/>
      <c r="T70" s="18">
        <f>IF(OR(A70="",I70=""),"",A70+I70)</f>
        <v/>
      </c>
      <c r="U70" s="18">
        <f>IF(OR(A70="",K70=""),"",IF(J70="",A70,J70)+K70)</f>
        <v/>
      </c>
    </row>
    <row r="71">
      <c r="A71" s="10" t="n"/>
      <c r="B71" s="11" t="n"/>
      <c r="C71" s="12">
        <f>IF(B71="","",IFERROR(VLOOKUP(B71,'السيارات'!$A$5:$F$104,6,FALSE),""))</f>
        <v/>
      </c>
      <c r="D71" s="11" t="n"/>
      <c r="E71" s="12">
        <f>IF(D71="","",IFERROR(VLOOKUP(D71,'السائقون'!$A$5:$C$154,3,FALSE),""))</f>
        <v/>
      </c>
      <c r="F71" s="11" t="n"/>
      <c r="G71" s="11" t="n"/>
      <c r="H71" s="11" t="n"/>
      <c r="I71" s="13" t="n"/>
      <c r="J71" s="10" t="n"/>
      <c r="K71" s="13" t="n"/>
      <c r="L71" s="14" t="n"/>
      <c r="M71" s="14" t="n"/>
      <c r="N71" s="15">
        <f>IF(OR(L71="",M71=""),"",M71-L71)</f>
        <v/>
      </c>
      <c r="O71" s="15">
        <f>IF(OR(B71="",L71=""),"",IFERROR(L71-LOOKUP(2,1/($B$4:B70=B71),$M$4:M70),""))</f>
        <v/>
      </c>
      <c r="P71" s="16" t="n"/>
      <c r="Q71" s="16" t="n"/>
      <c r="R71" s="17" t="n"/>
      <c r="S71" s="11" t="n"/>
      <c r="T71" s="18">
        <f>IF(OR(A71="",I71=""),"",A71+I71)</f>
        <v/>
      </c>
      <c r="U71" s="18">
        <f>IF(OR(A71="",K71=""),"",IF(J71="",A71,J71)+K71)</f>
        <v/>
      </c>
    </row>
    <row r="72">
      <c r="A72" s="10" t="n"/>
      <c r="B72" s="11" t="n"/>
      <c r="C72" s="12">
        <f>IF(B72="","",IFERROR(VLOOKUP(B72,'السيارات'!$A$5:$F$104,6,FALSE),""))</f>
        <v/>
      </c>
      <c r="D72" s="11" t="n"/>
      <c r="E72" s="12">
        <f>IF(D72="","",IFERROR(VLOOKUP(D72,'السائقون'!$A$5:$C$154,3,FALSE),""))</f>
        <v/>
      </c>
      <c r="F72" s="11" t="n"/>
      <c r="G72" s="11" t="n"/>
      <c r="H72" s="11" t="n"/>
      <c r="I72" s="13" t="n"/>
      <c r="J72" s="10" t="n"/>
      <c r="K72" s="13" t="n"/>
      <c r="L72" s="14" t="n"/>
      <c r="M72" s="14" t="n"/>
      <c r="N72" s="15">
        <f>IF(OR(L72="",M72=""),"",M72-L72)</f>
        <v/>
      </c>
      <c r="O72" s="15">
        <f>IF(OR(B72="",L72=""),"",IFERROR(L72-LOOKUP(2,1/($B$4:B71=B72),$M$4:M71),""))</f>
        <v/>
      </c>
      <c r="P72" s="16" t="n"/>
      <c r="Q72" s="16" t="n"/>
      <c r="R72" s="17" t="n"/>
      <c r="S72" s="11" t="n"/>
      <c r="T72" s="18">
        <f>IF(OR(A72="",I72=""),"",A72+I72)</f>
        <v/>
      </c>
      <c r="U72" s="18">
        <f>IF(OR(A72="",K72=""),"",IF(J72="",A72,J72)+K72)</f>
        <v/>
      </c>
    </row>
    <row r="73">
      <c r="A73" s="10" t="n"/>
      <c r="B73" s="11" t="n"/>
      <c r="C73" s="12">
        <f>IF(B73="","",IFERROR(VLOOKUP(B73,'السيارات'!$A$5:$F$104,6,FALSE),""))</f>
        <v/>
      </c>
      <c r="D73" s="11" t="n"/>
      <c r="E73" s="12">
        <f>IF(D73="","",IFERROR(VLOOKUP(D73,'السائقون'!$A$5:$C$154,3,FALSE),""))</f>
        <v/>
      </c>
      <c r="F73" s="11" t="n"/>
      <c r="G73" s="11" t="n"/>
      <c r="H73" s="11" t="n"/>
      <c r="I73" s="13" t="n"/>
      <c r="J73" s="10" t="n"/>
      <c r="K73" s="13" t="n"/>
      <c r="L73" s="14" t="n"/>
      <c r="M73" s="14" t="n"/>
      <c r="N73" s="15">
        <f>IF(OR(L73="",M73=""),"",M73-L73)</f>
        <v/>
      </c>
      <c r="O73" s="15">
        <f>IF(OR(B73="",L73=""),"",IFERROR(L73-LOOKUP(2,1/($B$4:B72=B73),$M$4:M72),""))</f>
        <v/>
      </c>
      <c r="P73" s="16" t="n"/>
      <c r="Q73" s="16" t="n"/>
      <c r="R73" s="17" t="n"/>
      <c r="S73" s="11" t="n"/>
      <c r="T73" s="18">
        <f>IF(OR(A73="",I73=""),"",A73+I73)</f>
        <v/>
      </c>
      <c r="U73" s="18">
        <f>IF(OR(A73="",K73=""),"",IF(J73="",A73,J73)+K73)</f>
        <v/>
      </c>
    </row>
    <row r="74">
      <c r="A74" s="10" t="n"/>
      <c r="B74" s="11" t="n"/>
      <c r="C74" s="12">
        <f>IF(B74="","",IFERROR(VLOOKUP(B74,'السيارات'!$A$5:$F$104,6,FALSE),""))</f>
        <v/>
      </c>
      <c r="D74" s="11" t="n"/>
      <c r="E74" s="12">
        <f>IF(D74="","",IFERROR(VLOOKUP(D74,'السائقون'!$A$5:$C$154,3,FALSE),""))</f>
        <v/>
      </c>
      <c r="F74" s="11" t="n"/>
      <c r="G74" s="11" t="n"/>
      <c r="H74" s="11" t="n"/>
      <c r="I74" s="13" t="n"/>
      <c r="J74" s="10" t="n"/>
      <c r="K74" s="13" t="n"/>
      <c r="L74" s="14" t="n"/>
      <c r="M74" s="14" t="n"/>
      <c r="N74" s="15">
        <f>IF(OR(L74="",M74=""),"",M74-L74)</f>
        <v/>
      </c>
      <c r="O74" s="15">
        <f>IF(OR(B74="",L74=""),"",IFERROR(L74-LOOKUP(2,1/($B$4:B73=B74),$M$4:M73),""))</f>
        <v/>
      </c>
      <c r="P74" s="16" t="n"/>
      <c r="Q74" s="16" t="n"/>
      <c r="R74" s="17" t="n"/>
      <c r="S74" s="11" t="n"/>
      <c r="T74" s="18">
        <f>IF(OR(A74="",I74=""),"",A74+I74)</f>
        <v/>
      </c>
      <c r="U74" s="18">
        <f>IF(OR(A74="",K74=""),"",IF(J74="",A74,J74)+K74)</f>
        <v/>
      </c>
    </row>
    <row r="75">
      <c r="A75" s="10" t="n"/>
      <c r="B75" s="11" t="n"/>
      <c r="C75" s="12">
        <f>IF(B75="","",IFERROR(VLOOKUP(B75,'السيارات'!$A$5:$F$104,6,FALSE),""))</f>
        <v/>
      </c>
      <c r="D75" s="11" t="n"/>
      <c r="E75" s="12">
        <f>IF(D75="","",IFERROR(VLOOKUP(D75,'السائقون'!$A$5:$C$154,3,FALSE),""))</f>
        <v/>
      </c>
      <c r="F75" s="11" t="n"/>
      <c r="G75" s="11" t="n"/>
      <c r="H75" s="11" t="n"/>
      <c r="I75" s="13" t="n"/>
      <c r="J75" s="10" t="n"/>
      <c r="K75" s="13" t="n"/>
      <c r="L75" s="14" t="n"/>
      <c r="M75" s="14" t="n"/>
      <c r="N75" s="15">
        <f>IF(OR(L75="",M75=""),"",M75-L75)</f>
        <v/>
      </c>
      <c r="O75" s="15">
        <f>IF(OR(B75="",L75=""),"",IFERROR(L75-LOOKUP(2,1/($B$4:B74=B75),$M$4:M74),""))</f>
        <v/>
      </c>
      <c r="P75" s="16" t="n"/>
      <c r="Q75" s="16" t="n"/>
      <c r="R75" s="17" t="n"/>
      <c r="S75" s="11" t="n"/>
      <c r="T75" s="18">
        <f>IF(OR(A75="",I75=""),"",A75+I75)</f>
        <v/>
      </c>
      <c r="U75" s="18">
        <f>IF(OR(A75="",K75=""),"",IF(J75="",A75,J75)+K75)</f>
        <v/>
      </c>
    </row>
    <row r="76">
      <c r="A76" s="10" t="n"/>
      <c r="B76" s="11" t="n"/>
      <c r="C76" s="12">
        <f>IF(B76="","",IFERROR(VLOOKUP(B76,'السيارات'!$A$5:$F$104,6,FALSE),""))</f>
        <v/>
      </c>
      <c r="D76" s="11" t="n"/>
      <c r="E76" s="12">
        <f>IF(D76="","",IFERROR(VLOOKUP(D76,'السائقون'!$A$5:$C$154,3,FALSE),""))</f>
        <v/>
      </c>
      <c r="F76" s="11" t="n"/>
      <c r="G76" s="11" t="n"/>
      <c r="H76" s="11" t="n"/>
      <c r="I76" s="13" t="n"/>
      <c r="J76" s="10" t="n"/>
      <c r="K76" s="13" t="n"/>
      <c r="L76" s="14" t="n"/>
      <c r="M76" s="14" t="n"/>
      <c r="N76" s="15">
        <f>IF(OR(L76="",M76=""),"",M76-L76)</f>
        <v/>
      </c>
      <c r="O76" s="15">
        <f>IF(OR(B76="",L76=""),"",IFERROR(L76-LOOKUP(2,1/($B$4:B75=B76),$M$4:M75),""))</f>
        <v/>
      </c>
      <c r="P76" s="16" t="n"/>
      <c r="Q76" s="16" t="n"/>
      <c r="R76" s="17" t="n"/>
      <c r="S76" s="11" t="n"/>
      <c r="T76" s="18">
        <f>IF(OR(A76="",I76=""),"",A76+I76)</f>
        <v/>
      </c>
      <c r="U76" s="18">
        <f>IF(OR(A76="",K76=""),"",IF(J76="",A76,J76)+K76)</f>
        <v/>
      </c>
    </row>
    <row r="77">
      <c r="A77" s="10" t="n"/>
      <c r="B77" s="11" t="n"/>
      <c r="C77" s="12">
        <f>IF(B77="","",IFERROR(VLOOKUP(B77,'السيارات'!$A$5:$F$104,6,FALSE),""))</f>
        <v/>
      </c>
      <c r="D77" s="11" t="n"/>
      <c r="E77" s="12">
        <f>IF(D77="","",IFERROR(VLOOKUP(D77,'السائقون'!$A$5:$C$154,3,FALSE),""))</f>
        <v/>
      </c>
      <c r="F77" s="11" t="n"/>
      <c r="G77" s="11" t="n"/>
      <c r="H77" s="11" t="n"/>
      <c r="I77" s="13" t="n"/>
      <c r="J77" s="10" t="n"/>
      <c r="K77" s="13" t="n"/>
      <c r="L77" s="14" t="n"/>
      <c r="M77" s="14" t="n"/>
      <c r="N77" s="15">
        <f>IF(OR(L77="",M77=""),"",M77-L77)</f>
        <v/>
      </c>
      <c r="O77" s="15">
        <f>IF(OR(B77="",L77=""),"",IFERROR(L77-LOOKUP(2,1/($B$4:B76=B77),$M$4:M76),""))</f>
        <v/>
      </c>
      <c r="P77" s="16" t="n"/>
      <c r="Q77" s="16" t="n"/>
      <c r="R77" s="17" t="n"/>
      <c r="S77" s="11" t="n"/>
      <c r="T77" s="18">
        <f>IF(OR(A77="",I77=""),"",A77+I77)</f>
        <v/>
      </c>
      <c r="U77" s="18">
        <f>IF(OR(A77="",K77=""),"",IF(J77="",A77,J77)+K77)</f>
        <v/>
      </c>
    </row>
    <row r="78">
      <c r="A78" s="10" t="n"/>
      <c r="B78" s="11" t="n"/>
      <c r="C78" s="12">
        <f>IF(B78="","",IFERROR(VLOOKUP(B78,'السيارات'!$A$5:$F$104,6,FALSE),""))</f>
        <v/>
      </c>
      <c r="D78" s="11" t="n"/>
      <c r="E78" s="12">
        <f>IF(D78="","",IFERROR(VLOOKUP(D78,'السائقون'!$A$5:$C$154,3,FALSE),""))</f>
        <v/>
      </c>
      <c r="F78" s="11" t="n"/>
      <c r="G78" s="11" t="n"/>
      <c r="H78" s="11" t="n"/>
      <c r="I78" s="13" t="n"/>
      <c r="J78" s="10" t="n"/>
      <c r="K78" s="13" t="n"/>
      <c r="L78" s="14" t="n"/>
      <c r="M78" s="14" t="n"/>
      <c r="N78" s="15">
        <f>IF(OR(L78="",M78=""),"",M78-L78)</f>
        <v/>
      </c>
      <c r="O78" s="15">
        <f>IF(OR(B78="",L78=""),"",IFERROR(L78-LOOKUP(2,1/($B$4:B77=B78),$M$4:M77),""))</f>
        <v/>
      </c>
      <c r="P78" s="16" t="n"/>
      <c r="Q78" s="16" t="n"/>
      <c r="R78" s="17" t="n"/>
      <c r="S78" s="11" t="n"/>
      <c r="T78" s="18">
        <f>IF(OR(A78="",I78=""),"",A78+I78)</f>
        <v/>
      </c>
      <c r="U78" s="18">
        <f>IF(OR(A78="",K78=""),"",IF(J78="",A78,J78)+K78)</f>
        <v/>
      </c>
    </row>
    <row r="79">
      <c r="A79" s="10" t="n"/>
      <c r="B79" s="11" t="n"/>
      <c r="C79" s="12">
        <f>IF(B79="","",IFERROR(VLOOKUP(B79,'السيارات'!$A$5:$F$104,6,FALSE),""))</f>
        <v/>
      </c>
      <c r="D79" s="11" t="n"/>
      <c r="E79" s="12">
        <f>IF(D79="","",IFERROR(VLOOKUP(D79,'السائقون'!$A$5:$C$154,3,FALSE),""))</f>
        <v/>
      </c>
      <c r="F79" s="11" t="n"/>
      <c r="G79" s="11" t="n"/>
      <c r="H79" s="11" t="n"/>
      <c r="I79" s="13" t="n"/>
      <c r="J79" s="10" t="n"/>
      <c r="K79" s="13" t="n"/>
      <c r="L79" s="14" t="n"/>
      <c r="M79" s="14" t="n"/>
      <c r="N79" s="15">
        <f>IF(OR(L79="",M79=""),"",M79-L79)</f>
        <v/>
      </c>
      <c r="O79" s="15">
        <f>IF(OR(B79="",L79=""),"",IFERROR(L79-LOOKUP(2,1/($B$4:B78=B79),$M$4:M78),""))</f>
        <v/>
      </c>
      <c r="P79" s="16" t="n"/>
      <c r="Q79" s="16" t="n"/>
      <c r="R79" s="17" t="n"/>
      <c r="S79" s="11" t="n"/>
      <c r="T79" s="18">
        <f>IF(OR(A79="",I79=""),"",A79+I79)</f>
        <v/>
      </c>
      <c r="U79" s="18">
        <f>IF(OR(A79="",K79=""),"",IF(J79="",A79,J79)+K79)</f>
        <v/>
      </c>
    </row>
    <row r="80">
      <c r="A80" s="10" t="n"/>
      <c r="B80" s="11" t="n"/>
      <c r="C80" s="12">
        <f>IF(B80="","",IFERROR(VLOOKUP(B80,'السيارات'!$A$5:$F$104,6,FALSE),""))</f>
        <v/>
      </c>
      <c r="D80" s="11" t="n"/>
      <c r="E80" s="12">
        <f>IF(D80="","",IFERROR(VLOOKUP(D80,'السائقون'!$A$5:$C$154,3,FALSE),""))</f>
        <v/>
      </c>
      <c r="F80" s="11" t="n"/>
      <c r="G80" s="11" t="n"/>
      <c r="H80" s="11" t="n"/>
      <c r="I80" s="13" t="n"/>
      <c r="J80" s="10" t="n"/>
      <c r="K80" s="13" t="n"/>
      <c r="L80" s="14" t="n"/>
      <c r="M80" s="14" t="n"/>
      <c r="N80" s="15">
        <f>IF(OR(L80="",M80=""),"",M80-L80)</f>
        <v/>
      </c>
      <c r="O80" s="15">
        <f>IF(OR(B80="",L80=""),"",IFERROR(L80-LOOKUP(2,1/($B$4:B79=B80),$M$4:M79),""))</f>
        <v/>
      </c>
      <c r="P80" s="16" t="n"/>
      <c r="Q80" s="16" t="n"/>
      <c r="R80" s="17" t="n"/>
      <c r="S80" s="11" t="n"/>
      <c r="T80" s="18">
        <f>IF(OR(A80="",I80=""),"",A80+I80)</f>
        <v/>
      </c>
      <c r="U80" s="18">
        <f>IF(OR(A80="",K80=""),"",IF(J80="",A80,J80)+K80)</f>
        <v/>
      </c>
    </row>
    <row r="81">
      <c r="A81" s="10" t="n"/>
      <c r="B81" s="11" t="n"/>
      <c r="C81" s="12">
        <f>IF(B81="","",IFERROR(VLOOKUP(B81,'السيارات'!$A$5:$F$104,6,FALSE),""))</f>
        <v/>
      </c>
      <c r="D81" s="11" t="n"/>
      <c r="E81" s="12">
        <f>IF(D81="","",IFERROR(VLOOKUP(D81,'السائقون'!$A$5:$C$154,3,FALSE),""))</f>
        <v/>
      </c>
      <c r="F81" s="11" t="n"/>
      <c r="G81" s="11" t="n"/>
      <c r="H81" s="11" t="n"/>
      <c r="I81" s="13" t="n"/>
      <c r="J81" s="10" t="n"/>
      <c r="K81" s="13" t="n"/>
      <c r="L81" s="14" t="n"/>
      <c r="M81" s="14" t="n"/>
      <c r="N81" s="15">
        <f>IF(OR(L81="",M81=""),"",M81-L81)</f>
        <v/>
      </c>
      <c r="O81" s="15">
        <f>IF(OR(B81="",L81=""),"",IFERROR(L81-LOOKUP(2,1/($B$4:B80=B81),$M$4:M80),""))</f>
        <v/>
      </c>
      <c r="P81" s="16" t="n"/>
      <c r="Q81" s="16" t="n"/>
      <c r="R81" s="17" t="n"/>
      <c r="S81" s="11" t="n"/>
      <c r="T81" s="18">
        <f>IF(OR(A81="",I81=""),"",A81+I81)</f>
        <v/>
      </c>
      <c r="U81" s="18">
        <f>IF(OR(A81="",K81=""),"",IF(J81="",A81,J81)+K81)</f>
        <v/>
      </c>
    </row>
    <row r="82">
      <c r="A82" s="10" t="n"/>
      <c r="B82" s="11" t="n"/>
      <c r="C82" s="12">
        <f>IF(B82="","",IFERROR(VLOOKUP(B82,'السيارات'!$A$5:$F$104,6,FALSE),""))</f>
        <v/>
      </c>
      <c r="D82" s="11" t="n"/>
      <c r="E82" s="12">
        <f>IF(D82="","",IFERROR(VLOOKUP(D82,'السائقون'!$A$5:$C$154,3,FALSE),""))</f>
        <v/>
      </c>
      <c r="F82" s="11" t="n"/>
      <c r="G82" s="11" t="n"/>
      <c r="H82" s="11" t="n"/>
      <c r="I82" s="13" t="n"/>
      <c r="J82" s="10" t="n"/>
      <c r="K82" s="13" t="n"/>
      <c r="L82" s="14" t="n"/>
      <c r="M82" s="14" t="n"/>
      <c r="N82" s="15">
        <f>IF(OR(L82="",M82=""),"",M82-L82)</f>
        <v/>
      </c>
      <c r="O82" s="15">
        <f>IF(OR(B82="",L82=""),"",IFERROR(L82-LOOKUP(2,1/($B$4:B81=B82),$M$4:M81),""))</f>
        <v/>
      </c>
      <c r="P82" s="16" t="n"/>
      <c r="Q82" s="16" t="n"/>
      <c r="R82" s="17" t="n"/>
      <c r="S82" s="11" t="n"/>
      <c r="T82" s="18">
        <f>IF(OR(A82="",I82=""),"",A82+I82)</f>
        <v/>
      </c>
      <c r="U82" s="18">
        <f>IF(OR(A82="",K82=""),"",IF(J82="",A82,J82)+K82)</f>
        <v/>
      </c>
    </row>
    <row r="83">
      <c r="A83" s="10" t="n"/>
      <c r="B83" s="11" t="n"/>
      <c r="C83" s="12">
        <f>IF(B83="","",IFERROR(VLOOKUP(B83,'السيارات'!$A$5:$F$104,6,FALSE),""))</f>
        <v/>
      </c>
      <c r="D83" s="11" t="n"/>
      <c r="E83" s="12">
        <f>IF(D83="","",IFERROR(VLOOKUP(D83,'السائقون'!$A$5:$C$154,3,FALSE),""))</f>
        <v/>
      </c>
      <c r="F83" s="11" t="n"/>
      <c r="G83" s="11" t="n"/>
      <c r="H83" s="11" t="n"/>
      <c r="I83" s="13" t="n"/>
      <c r="J83" s="10" t="n"/>
      <c r="K83" s="13" t="n"/>
      <c r="L83" s="14" t="n"/>
      <c r="M83" s="14" t="n"/>
      <c r="N83" s="15">
        <f>IF(OR(L83="",M83=""),"",M83-L83)</f>
        <v/>
      </c>
      <c r="O83" s="15">
        <f>IF(OR(B83="",L83=""),"",IFERROR(L83-LOOKUP(2,1/($B$4:B82=B83),$M$4:M82),""))</f>
        <v/>
      </c>
      <c r="P83" s="16" t="n"/>
      <c r="Q83" s="16" t="n"/>
      <c r="R83" s="17" t="n"/>
      <c r="S83" s="11" t="n"/>
      <c r="T83" s="18">
        <f>IF(OR(A83="",I83=""),"",A83+I83)</f>
        <v/>
      </c>
      <c r="U83" s="18">
        <f>IF(OR(A83="",K83=""),"",IF(J83="",A83,J83)+K83)</f>
        <v/>
      </c>
    </row>
    <row r="84">
      <c r="A84" s="10" t="n"/>
      <c r="B84" s="11" t="n"/>
      <c r="C84" s="12">
        <f>IF(B84="","",IFERROR(VLOOKUP(B84,'السيارات'!$A$5:$F$104,6,FALSE),""))</f>
        <v/>
      </c>
      <c r="D84" s="11" t="n"/>
      <c r="E84" s="12">
        <f>IF(D84="","",IFERROR(VLOOKUP(D84,'السائقون'!$A$5:$C$154,3,FALSE),""))</f>
        <v/>
      </c>
      <c r="F84" s="11" t="n"/>
      <c r="G84" s="11" t="n"/>
      <c r="H84" s="11" t="n"/>
      <c r="I84" s="13" t="n"/>
      <c r="J84" s="10" t="n"/>
      <c r="K84" s="13" t="n"/>
      <c r="L84" s="14" t="n"/>
      <c r="M84" s="14" t="n"/>
      <c r="N84" s="15">
        <f>IF(OR(L84="",M84=""),"",M84-L84)</f>
        <v/>
      </c>
      <c r="O84" s="15">
        <f>IF(OR(B84="",L84=""),"",IFERROR(L84-LOOKUP(2,1/($B$4:B83=B84),$M$4:M83),""))</f>
        <v/>
      </c>
      <c r="P84" s="16" t="n"/>
      <c r="Q84" s="16" t="n"/>
      <c r="R84" s="17" t="n"/>
      <c r="S84" s="11" t="n"/>
      <c r="T84" s="18">
        <f>IF(OR(A84="",I84=""),"",A84+I84)</f>
        <v/>
      </c>
      <c r="U84" s="18">
        <f>IF(OR(A84="",K84=""),"",IF(J84="",A84,J84)+K84)</f>
        <v/>
      </c>
    </row>
    <row r="85">
      <c r="A85" s="10" t="n"/>
      <c r="B85" s="11" t="n"/>
      <c r="C85" s="12">
        <f>IF(B85="","",IFERROR(VLOOKUP(B85,'السيارات'!$A$5:$F$104,6,FALSE),""))</f>
        <v/>
      </c>
      <c r="D85" s="11" t="n"/>
      <c r="E85" s="12">
        <f>IF(D85="","",IFERROR(VLOOKUP(D85,'السائقون'!$A$5:$C$154,3,FALSE),""))</f>
        <v/>
      </c>
      <c r="F85" s="11" t="n"/>
      <c r="G85" s="11" t="n"/>
      <c r="H85" s="11" t="n"/>
      <c r="I85" s="13" t="n"/>
      <c r="J85" s="10" t="n"/>
      <c r="K85" s="13" t="n"/>
      <c r="L85" s="14" t="n"/>
      <c r="M85" s="14" t="n"/>
      <c r="N85" s="15">
        <f>IF(OR(L85="",M85=""),"",M85-L85)</f>
        <v/>
      </c>
      <c r="O85" s="15">
        <f>IF(OR(B85="",L85=""),"",IFERROR(L85-LOOKUP(2,1/($B$4:B84=B85),$M$4:M84),""))</f>
        <v/>
      </c>
      <c r="P85" s="16" t="n"/>
      <c r="Q85" s="16" t="n"/>
      <c r="R85" s="17" t="n"/>
      <c r="S85" s="11" t="n"/>
      <c r="T85" s="18">
        <f>IF(OR(A85="",I85=""),"",A85+I85)</f>
        <v/>
      </c>
      <c r="U85" s="18">
        <f>IF(OR(A85="",K85=""),"",IF(J85="",A85,J85)+K85)</f>
        <v/>
      </c>
    </row>
    <row r="86">
      <c r="A86" s="10" t="n"/>
      <c r="B86" s="11" t="n"/>
      <c r="C86" s="12">
        <f>IF(B86="","",IFERROR(VLOOKUP(B86,'السيارات'!$A$5:$F$104,6,FALSE),""))</f>
        <v/>
      </c>
      <c r="D86" s="11" t="n"/>
      <c r="E86" s="12">
        <f>IF(D86="","",IFERROR(VLOOKUP(D86,'السائقون'!$A$5:$C$154,3,FALSE),""))</f>
        <v/>
      </c>
      <c r="F86" s="11" t="n"/>
      <c r="G86" s="11" t="n"/>
      <c r="H86" s="11" t="n"/>
      <c r="I86" s="13" t="n"/>
      <c r="J86" s="10" t="n"/>
      <c r="K86" s="13" t="n"/>
      <c r="L86" s="14" t="n"/>
      <c r="M86" s="14" t="n"/>
      <c r="N86" s="15">
        <f>IF(OR(L86="",M86=""),"",M86-L86)</f>
        <v/>
      </c>
      <c r="O86" s="15">
        <f>IF(OR(B86="",L86=""),"",IFERROR(L86-LOOKUP(2,1/($B$4:B85=B86),$M$4:M85),""))</f>
        <v/>
      </c>
      <c r="P86" s="16" t="n"/>
      <c r="Q86" s="16" t="n"/>
      <c r="R86" s="17" t="n"/>
      <c r="S86" s="11" t="n"/>
      <c r="T86" s="18">
        <f>IF(OR(A86="",I86=""),"",A86+I86)</f>
        <v/>
      </c>
      <c r="U86" s="18">
        <f>IF(OR(A86="",K86=""),"",IF(J86="",A86,J86)+K86)</f>
        <v/>
      </c>
    </row>
    <row r="87">
      <c r="A87" s="10" t="n"/>
      <c r="B87" s="11" t="n"/>
      <c r="C87" s="12">
        <f>IF(B87="","",IFERROR(VLOOKUP(B87,'السيارات'!$A$5:$F$104,6,FALSE),""))</f>
        <v/>
      </c>
      <c r="D87" s="11" t="n"/>
      <c r="E87" s="12">
        <f>IF(D87="","",IFERROR(VLOOKUP(D87,'السائقون'!$A$5:$C$154,3,FALSE),""))</f>
        <v/>
      </c>
      <c r="F87" s="11" t="n"/>
      <c r="G87" s="11" t="n"/>
      <c r="H87" s="11" t="n"/>
      <c r="I87" s="13" t="n"/>
      <c r="J87" s="10" t="n"/>
      <c r="K87" s="13" t="n"/>
      <c r="L87" s="14" t="n"/>
      <c r="M87" s="14" t="n"/>
      <c r="N87" s="15">
        <f>IF(OR(L87="",M87=""),"",M87-L87)</f>
        <v/>
      </c>
      <c r="O87" s="15">
        <f>IF(OR(B87="",L87=""),"",IFERROR(L87-LOOKUP(2,1/($B$4:B86=B87),$M$4:M86),""))</f>
        <v/>
      </c>
      <c r="P87" s="16" t="n"/>
      <c r="Q87" s="16" t="n"/>
      <c r="R87" s="17" t="n"/>
      <c r="S87" s="11" t="n"/>
      <c r="T87" s="18">
        <f>IF(OR(A87="",I87=""),"",A87+I87)</f>
        <v/>
      </c>
      <c r="U87" s="18">
        <f>IF(OR(A87="",K87=""),"",IF(J87="",A87,J87)+K87)</f>
        <v/>
      </c>
    </row>
    <row r="88">
      <c r="A88" s="10" t="n"/>
      <c r="B88" s="11" t="n"/>
      <c r="C88" s="12">
        <f>IF(B88="","",IFERROR(VLOOKUP(B88,'السيارات'!$A$5:$F$104,6,FALSE),""))</f>
        <v/>
      </c>
      <c r="D88" s="11" t="n"/>
      <c r="E88" s="12">
        <f>IF(D88="","",IFERROR(VLOOKUP(D88,'السائقون'!$A$5:$C$154,3,FALSE),""))</f>
        <v/>
      </c>
      <c r="F88" s="11" t="n"/>
      <c r="G88" s="11" t="n"/>
      <c r="H88" s="11" t="n"/>
      <c r="I88" s="13" t="n"/>
      <c r="J88" s="10" t="n"/>
      <c r="K88" s="13" t="n"/>
      <c r="L88" s="14" t="n"/>
      <c r="M88" s="14" t="n"/>
      <c r="N88" s="15">
        <f>IF(OR(L88="",M88=""),"",M88-L88)</f>
        <v/>
      </c>
      <c r="O88" s="15">
        <f>IF(OR(B88="",L88=""),"",IFERROR(L88-LOOKUP(2,1/($B$4:B87=B88),$M$4:M87),""))</f>
        <v/>
      </c>
      <c r="P88" s="16" t="n"/>
      <c r="Q88" s="16" t="n"/>
      <c r="R88" s="17" t="n"/>
      <c r="S88" s="11" t="n"/>
      <c r="T88" s="18">
        <f>IF(OR(A88="",I88=""),"",A88+I88)</f>
        <v/>
      </c>
      <c r="U88" s="18">
        <f>IF(OR(A88="",K88=""),"",IF(J88="",A88,J88)+K88)</f>
        <v/>
      </c>
    </row>
    <row r="89">
      <c r="A89" s="10" t="n"/>
      <c r="B89" s="11" t="n"/>
      <c r="C89" s="12">
        <f>IF(B89="","",IFERROR(VLOOKUP(B89,'السيارات'!$A$5:$F$104,6,FALSE),""))</f>
        <v/>
      </c>
      <c r="D89" s="11" t="n"/>
      <c r="E89" s="12">
        <f>IF(D89="","",IFERROR(VLOOKUP(D89,'السائقون'!$A$5:$C$154,3,FALSE),""))</f>
        <v/>
      </c>
      <c r="F89" s="11" t="n"/>
      <c r="G89" s="11" t="n"/>
      <c r="H89" s="11" t="n"/>
      <c r="I89" s="13" t="n"/>
      <c r="J89" s="10" t="n"/>
      <c r="K89" s="13" t="n"/>
      <c r="L89" s="14" t="n"/>
      <c r="M89" s="14" t="n"/>
      <c r="N89" s="15">
        <f>IF(OR(L89="",M89=""),"",M89-L89)</f>
        <v/>
      </c>
      <c r="O89" s="15">
        <f>IF(OR(B89="",L89=""),"",IFERROR(L89-LOOKUP(2,1/($B$4:B88=B89),$M$4:M88),""))</f>
        <v/>
      </c>
      <c r="P89" s="16" t="n"/>
      <c r="Q89" s="16" t="n"/>
      <c r="R89" s="17" t="n"/>
      <c r="S89" s="11" t="n"/>
      <c r="T89" s="18">
        <f>IF(OR(A89="",I89=""),"",A89+I89)</f>
        <v/>
      </c>
      <c r="U89" s="18">
        <f>IF(OR(A89="",K89=""),"",IF(J89="",A89,J89)+K89)</f>
        <v/>
      </c>
    </row>
    <row r="90">
      <c r="A90" s="10" t="n"/>
      <c r="B90" s="11" t="n"/>
      <c r="C90" s="12">
        <f>IF(B90="","",IFERROR(VLOOKUP(B90,'السيارات'!$A$5:$F$104,6,FALSE),""))</f>
        <v/>
      </c>
      <c r="D90" s="11" t="n"/>
      <c r="E90" s="12">
        <f>IF(D90="","",IFERROR(VLOOKUP(D90,'السائقون'!$A$5:$C$154,3,FALSE),""))</f>
        <v/>
      </c>
      <c r="F90" s="11" t="n"/>
      <c r="G90" s="11" t="n"/>
      <c r="H90" s="11" t="n"/>
      <c r="I90" s="13" t="n"/>
      <c r="J90" s="10" t="n"/>
      <c r="K90" s="13" t="n"/>
      <c r="L90" s="14" t="n"/>
      <c r="M90" s="14" t="n"/>
      <c r="N90" s="15">
        <f>IF(OR(L90="",M90=""),"",M90-L90)</f>
        <v/>
      </c>
      <c r="O90" s="15">
        <f>IF(OR(B90="",L90=""),"",IFERROR(L90-LOOKUP(2,1/($B$4:B89=B90),$M$4:M89),""))</f>
        <v/>
      </c>
      <c r="P90" s="16" t="n"/>
      <c r="Q90" s="16" t="n"/>
      <c r="R90" s="17" t="n"/>
      <c r="S90" s="11" t="n"/>
      <c r="T90" s="18">
        <f>IF(OR(A90="",I90=""),"",A90+I90)</f>
        <v/>
      </c>
      <c r="U90" s="18">
        <f>IF(OR(A90="",K90=""),"",IF(J90="",A90,J90)+K90)</f>
        <v/>
      </c>
    </row>
    <row r="91">
      <c r="A91" s="10" t="n"/>
      <c r="B91" s="11" t="n"/>
      <c r="C91" s="12">
        <f>IF(B91="","",IFERROR(VLOOKUP(B91,'السيارات'!$A$5:$F$104,6,FALSE),""))</f>
        <v/>
      </c>
      <c r="D91" s="11" t="n"/>
      <c r="E91" s="12">
        <f>IF(D91="","",IFERROR(VLOOKUP(D91,'السائقون'!$A$5:$C$154,3,FALSE),""))</f>
        <v/>
      </c>
      <c r="F91" s="11" t="n"/>
      <c r="G91" s="11" t="n"/>
      <c r="H91" s="11" t="n"/>
      <c r="I91" s="13" t="n"/>
      <c r="J91" s="10" t="n"/>
      <c r="K91" s="13" t="n"/>
      <c r="L91" s="14" t="n"/>
      <c r="M91" s="14" t="n"/>
      <c r="N91" s="15">
        <f>IF(OR(L91="",M91=""),"",M91-L91)</f>
        <v/>
      </c>
      <c r="O91" s="15">
        <f>IF(OR(B91="",L91=""),"",IFERROR(L91-LOOKUP(2,1/($B$4:B90=B91),$M$4:M90),""))</f>
        <v/>
      </c>
      <c r="P91" s="16" t="n"/>
      <c r="Q91" s="16" t="n"/>
      <c r="R91" s="17" t="n"/>
      <c r="S91" s="11" t="n"/>
      <c r="T91" s="18">
        <f>IF(OR(A91="",I91=""),"",A91+I91)</f>
        <v/>
      </c>
      <c r="U91" s="18">
        <f>IF(OR(A91="",K91=""),"",IF(J91="",A91,J91)+K91)</f>
        <v/>
      </c>
    </row>
    <row r="92">
      <c r="A92" s="10" t="n"/>
      <c r="B92" s="11" t="n"/>
      <c r="C92" s="12">
        <f>IF(B92="","",IFERROR(VLOOKUP(B92,'السيارات'!$A$5:$F$104,6,FALSE),""))</f>
        <v/>
      </c>
      <c r="D92" s="11" t="n"/>
      <c r="E92" s="12">
        <f>IF(D92="","",IFERROR(VLOOKUP(D92,'السائقون'!$A$5:$C$154,3,FALSE),""))</f>
        <v/>
      </c>
      <c r="F92" s="11" t="n"/>
      <c r="G92" s="11" t="n"/>
      <c r="H92" s="11" t="n"/>
      <c r="I92" s="13" t="n"/>
      <c r="J92" s="10" t="n"/>
      <c r="K92" s="13" t="n"/>
      <c r="L92" s="14" t="n"/>
      <c r="M92" s="14" t="n"/>
      <c r="N92" s="15">
        <f>IF(OR(L92="",M92=""),"",M92-L92)</f>
        <v/>
      </c>
      <c r="O92" s="15">
        <f>IF(OR(B92="",L92=""),"",IFERROR(L92-LOOKUP(2,1/($B$4:B91=B92),$M$4:M91),""))</f>
        <v/>
      </c>
      <c r="P92" s="16" t="n"/>
      <c r="Q92" s="16" t="n"/>
      <c r="R92" s="17" t="n"/>
      <c r="S92" s="11" t="n"/>
      <c r="T92" s="18">
        <f>IF(OR(A92="",I92=""),"",A92+I92)</f>
        <v/>
      </c>
      <c r="U92" s="18">
        <f>IF(OR(A92="",K92=""),"",IF(J92="",A92,J92)+K92)</f>
        <v/>
      </c>
    </row>
    <row r="93">
      <c r="A93" s="10" t="n"/>
      <c r="B93" s="11" t="n"/>
      <c r="C93" s="12">
        <f>IF(B93="","",IFERROR(VLOOKUP(B93,'السيارات'!$A$5:$F$104,6,FALSE),""))</f>
        <v/>
      </c>
      <c r="D93" s="11" t="n"/>
      <c r="E93" s="12">
        <f>IF(D93="","",IFERROR(VLOOKUP(D93,'السائقون'!$A$5:$C$154,3,FALSE),""))</f>
        <v/>
      </c>
      <c r="F93" s="11" t="n"/>
      <c r="G93" s="11" t="n"/>
      <c r="H93" s="11" t="n"/>
      <c r="I93" s="13" t="n"/>
      <c r="J93" s="10" t="n"/>
      <c r="K93" s="13" t="n"/>
      <c r="L93" s="14" t="n"/>
      <c r="M93" s="14" t="n"/>
      <c r="N93" s="15">
        <f>IF(OR(L93="",M93=""),"",M93-L93)</f>
        <v/>
      </c>
      <c r="O93" s="15">
        <f>IF(OR(B93="",L93=""),"",IFERROR(L93-LOOKUP(2,1/($B$4:B92=B93),$M$4:M92),""))</f>
        <v/>
      </c>
      <c r="P93" s="16" t="n"/>
      <c r="Q93" s="16" t="n"/>
      <c r="R93" s="17" t="n"/>
      <c r="S93" s="11" t="n"/>
      <c r="T93" s="18">
        <f>IF(OR(A93="",I93=""),"",A93+I93)</f>
        <v/>
      </c>
      <c r="U93" s="18">
        <f>IF(OR(A93="",K93=""),"",IF(J93="",A93,J93)+K93)</f>
        <v/>
      </c>
    </row>
    <row r="94">
      <c r="A94" s="10" t="n"/>
      <c r="B94" s="11" t="n"/>
      <c r="C94" s="12">
        <f>IF(B94="","",IFERROR(VLOOKUP(B94,'السيارات'!$A$5:$F$104,6,FALSE),""))</f>
        <v/>
      </c>
      <c r="D94" s="11" t="n"/>
      <c r="E94" s="12">
        <f>IF(D94="","",IFERROR(VLOOKUP(D94,'السائقون'!$A$5:$C$154,3,FALSE),""))</f>
        <v/>
      </c>
      <c r="F94" s="11" t="n"/>
      <c r="G94" s="11" t="n"/>
      <c r="H94" s="11" t="n"/>
      <c r="I94" s="13" t="n"/>
      <c r="J94" s="10" t="n"/>
      <c r="K94" s="13" t="n"/>
      <c r="L94" s="14" t="n"/>
      <c r="M94" s="14" t="n"/>
      <c r="N94" s="15">
        <f>IF(OR(L94="",M94=""),"",M94-L94)</f>
        <v/>
      </c>
      <c r="O94" s="15">
        <f>IF(OR(B94="",L94=""),"",IFERROR(L94-LOOKUP(2,1/($B$4:B93=B94),$M$4:M93),""))</f>
        <v/>
      </c>
      <c r="P94" s="16" t="n"/>
      <c r="Q94" s="16" t="n"/>
      <c r="R94" s="17" t="n"/>
      <c r="S94" s="11" t="n"/>
      <c r="T94" s="18">
        <f>IF(OR(A94="",I94=""),"",A94+I94)</f>
        <v/>
      </c>
      <c r="U94" s="18">
        <f>IF(OR(A94="",K94=""),"",IF(J94="",A94,J94)+K94)</f>
        <v/>
      </c>
    </row>
    <row r="95">
      <c r="A95" s="10" t="n"/>
      <c r="B95" s="11" t="n"/>
      <c r="C95" s="12">
        <f>IF(B95="","",IFERROR(VLOOKUP(B95,'السيارات'!$A$5:$F$104,6,FALSE),""))</f>
        <v/>
      </c>
      <c r="D95" s="11" t="n"/>
      <c r="E95" s="12">
        <f>IF(D95="","",IFERROR(VLOOKUP(D95,'السائقون'!$A$5:$C$154,3,FALSE),""))</f>
        <v/>
      </c>
      <c r="F95" s="11" t="n"/>
      <c r="G95" s="11" t="n"/>
      <c r="H95" s="11" t="n"/>
      <c r="I95" s="13" t="n"/>
      <c r="J95" s="10" t="n"/>
      <c r="K95" s="13" t="n"/>
      <c r="L95" s="14" t="n"/>
      <c r="M95" s="14" t="n"/>
      <c r="N95" s="15">
        <f>IF(OR(L95="",M95=""),"",M95-L95)</f>
        <v/>
      </c>
      <c r="O95" s="15">
        <f>IF(OR(B95="",L95=""),"",IFERROR(L95-LOOKUP(2,1/($B$4:B94=B95),$M$4:M94),""))</f>
        <v/>
      </c>
      <c r="P95" s="16" t="n"/>
      <c r="Q95" s="16" t="n"/>
      <c r="R95" s="17" t="n"/>
      <c r="S95" s="11" t="n"/>
      <c r="T95" s="18">
        <f>IF(OR(A95="",I95=""),"",A95+I95)</f>
        <v/>
      </c>
      <c r="U95" s="18">
        <f>IF(OR(A95="",K95=""),"",IF(J95="",A95,J95)+K95)</f>
        <v/>
      </c>
    </row>
    <row r="96">
      <c r="A96" s="10" t="n"/>
      <c r="B96" s="11" t="n"/>
      <c r="C96" s="12">
        <f>IF(B96="","",IFERROR(VLOOKUP(B96,'السيارات'!$A$5:$F$104,6,FALSE),""))</f>
        <v/>
      </c>
      <c r="D96" s="11" t="n"/>
      <c r="E96" s="12">
        <f>IF(D96="","",IFERROR(VLOOKUP(D96,'السائقون'!$A$5:$C$154,3,FALSE),""))</f>
        <v/>
      </c>
      <c r="F96" s="11" t="n"/>
      <c r="G96" s="11" t="n"/>
      <c r="H96" s="11" t="n"/>
      <c r="I96" s="13" t="n"/>
      <c r="J96" s="10" t="n"/>
      <c r="K96" s="13" t="n"/>
      <c r="L96" s="14" t="n"/>
      <c r="M96" s="14" t="n"/>
      <c r="N96" s="15">
        <f>IF(OR(L96="",M96=""),"",M96-L96)</f>
        <v/>
      </c>
      <c r="O96" s="15">
        <f>IF(OR(B96="",L96=""),"",IFERROR(L96-LOOKUP(2,1/($B$4:B95=B96),$M$4:M95),""))</f>
        <v/>
      </c>
      <c r="P96" s="16" t="n"/>
      <c r="Q96" s="16" t="n"/>
      <c r="R96" s="17" t="n"/>
      <c r="S96" s="11" t="n"/>
      <c r="T96" s="18">
        <f>IF(OR(A96="",I96=""),"",A96+I96)</f>
        <v/>
      </c>
      <c r="U96" s="18">
        <f>IF(OR(A96="",K96=""),"",IF(J96="",A96,J96)+K96)</f>
        <v/>
      </c>
    </row>
    <row r="97">
      <c r="A97" s="10" t="n"/>
      <c r="B97" s="11" t="n"/>
      <c r="C97" s="12">
        <f>IF(B97="","",IFERROR(VLOOKUP(B97,'السيارات'!$A$5:$F$104,6,FALSE),""))</f>
        <v/>
      </c>
      <c r="D97" s="11" t="n"/>
      <c r="E97" s="12">
        <f>IF(D97="","",IFERROR(VLOOKUP(D97,'السائقون'!$A$5:$C$154,3,FALSE),""))</f>
        <v/>
      </c>
      <c r="F97" s="11" t="n"/>
      <c r="G97" s="11" t="n"/>
      <c r="H97" s="11" t="n"/>
      <c r="I97" s="13" t="n"/>
      <c r="J97" s="10" t="n"/>
      <c r="K97" s="13" t="n"/>
      <c r="L97" s="14" t="n"/>
      <c r="M97" s="14" t="n"/>
      <c r="N97" s="15">
        <f>IF(OR(L97="",M97=""),"",M97-L97)</f>
        <v/>
      </c>
      <c r="O97" s="15">
        <f>IF(OR(B97="",L97=""),"",IFERROR(L97-LOOKUP(2,1/($B$4:B96=B97),$M$4:M96),""))</f>
        <v/>
      </c>
      <c r="P97" s="16" t="n"/>
      <c r="Q97" s="16" t="n"/>
      <c r="R97" s="17" t="n"/>
      <c r="S97" s="11" t="n"/>
      <c r="T97" s="18">
        <f>IF(OR(A97="",I97=""),"",A97+I97)</f>
        <v/>
      </c>
      <c r="U97" s="18">
        <f>IF(OR(A97="",K97=""),"",IF(J97="",A97,J97)+K97)</f>
        <v/>
      </c>
    </row>
    <row r="98">
      <c r="A98" s="10" t="n"/>
      <c r="B98" s="11" t="n"/>
      <c r="C98" s="12">
        <f>IF(B98="","",IFERROR(VLOOKUP(B98,'السيارات'!$A$5:$F$104,6,FALSE),""))</f>
        <v/>
      </c>
      <c r="D98" s="11" t="n"/>
      <c r="E98" s="12">
        <f>IF(D98="","",IFERROR(VLOOKUP(D98,'السائقون'!$A$5:$C$154,3,FALSE),""))</f>
        <v/>
      </c>
      <c r="F98" s="11" t="n"/>
      <c r="G98" s="11" t="n"/>
      <c r="H98" s="11" t="n"/>
      <c r="I98" s="13" t="n"/>
      <c r="J98" s="10" t="n"/>
      <c r="K98" s="13" t="n"/>
      <c r="L98" s="14" t="n"/>
      <c r="M98" s="14" t="n"/>
      <c r="N98" s="15">
        <f>IF(OR(L98="",M98=""),"",M98-L98)</f>
        <v/>
      </c>
      <c r="O98" s="15">
        <f>IF(OR(B98="",L98=""),"",IFERROR(L98-LOOKUP(2,1/($B$4:B97=B98),$M$4:M97),""))</f>
        <v/>
      </c>
      <c r="P98" s="16" t="n"/>
      <c r="Q98" s="16" t="n"/>
      <c r="R98" s="17" t="n"/>
      <c r="S98" s="11" t="n"/>
      <c r="T98" s="18">
        <f>IF(OR(A98="",I98=""),"",A98+I98)</f>
        <v/>
      </c>
      <c r="U98" s="18">
        <f>IF(OR(A98="",K98=""),"",IF(J98="",A98,J98)+K98)</f>
        <v/>
      </c>
    </row>
    <row r="99">
      <c r="A99" s="10" t="n"/>
      <c r="B99" s="11" t="n"/>
      <c r="C99" s="12">
        <f>IF(B99="","",IFERROR(VLOOKUP(B99,'السيارات'!$A$5:$F$104,6,FALSE),""))</f>
        <v/>
      </c>
      <c r="D99" s="11" t="n"/>
      <c r="E99" s="12">
        <f>IF(D99="","",IFERROR(VLOOKUP(D99,'السائقون'!$A$5:$C$154,3,FALSE),""))</f>
        <v/>
      </c>
      <c r="F99" s="11" t="n"/>
      <c r="G99" s="11" t="n"/>
      <c r="H99" s="11" t="n"/>
      <c r="I99" s="13" t="n"/>
      <c r="J99" s="10" t="n"/>
      <c r="K99" s="13" t="n"/>
      <c r="L99" s="14" t="n"/>
      <c r="M99" s="14" t="n"/>
      <c r="N99" s="15">
        <f>IF(OR(L99="",M99=""),"",M99-L99)</f>
        <v/>
      </c>
      <c r="O99" s="15">
        <f>IF(OR(B99="",L99=""),"",IFERROR(L99-LOOKUP(2,1/($B$4:B98=B99),$M$4:M98),""))</f>
        <v/>
      </c>
      <c r="P99" s="16" t="n"/>
      <c r="Q99" s="16" t="n"/>
      <c r="R99" s="17" t="n"/>
      <c r="S99" s="11" t="n"/>
      <c r="T99" s="18">
        <f>IF(OR(A99="",I99=""),"",A99+I99)</f>
        <v/>
      </c>
      <c r="U99" s="18">
        <f>IF(OR(A99="",K99=""),"",IF(J99="",A99,J99)+K99)</f>
        <v/>
      </c>
    </row>
    <row r="100">
      <c r="A100" s="10" t="n"/>
      <c r="B100" s="11" t="n"/>
      <c r="C100" s="12">
        <f>IF(B100="","",IFERROR(VLOOKUP(B100,'السيارات'!$A$5:$F$104,6,FALSE),""))</f>
        <v/>
      </c>
      <c r="D100" s="11" t="n"/>
      <c r="E100" s="12">
        <f>IF(D100="","",IFERROR(VLOOKUP(D100,'السائقون'!$A$5:$C$154,3,FALSE),""))</f>
        <v/>
      </c>
      <c r="F100" s="11" t="n"/>
      <c r="G100" s="11" t="n"/>
      <c r="H100" s="11" t="n"/>
      <c r="I100" s="13" t="n"/>
      <c r="J100" s="10" t="n"/>
      <c r="K100" s="13" t="n"/>
      <c r="L100" s="14" t="n"/>
      <c r="M100" s="14" t="n"/>
      <c r="N100" s="15">
        <f>IF(OR(L100="",M100=""),"",M100-L100)</f>
        <v/>
      </c>
      <c r="O100" s="15">
        <f>IF(OR(B100="",L100=""),"",IFERROR(L100-LOOKUP(2,1/($B$4:B99=B100),$M$4:M99),""))</f>
        <v/>
      </c>
      <c r="P100" s="16" t="n"/>
      <c r="Q100" s="16" t="n"/>
      <c r="R100" s="17" t="n"/>
      <c r="S100" s="11" t="n"/>
      <c r="T100" s="18">
        <f>IF(OR(A100="",I100=""),"",A100+I100)</f>
        <v/>
      </c>
      <c r="U100" s="18">
        <f>IF(OR(A100="",K100=""),"",IF(J100="",A100,J100)+K100)</f>
        <v/>
      </c>
    </row>
    <row r="101">
      <c r="A101" s="10" t="n"/>
      <c r="B101" s="11" t="n"/>
      <c r="C101" s="12">
        <f>IF(B101="","",IFERROR(VLOOKUP(B101,'السيارات'!$A$5:$F$104,6,FALSE),""))</f>
        <v/>
      </c>
      <c r="D101" s="11" t="n"/>
      <c r="E101" s="12">
        <f>IF(D101="","",IFERROR(VLOOKUP(D101,'السائقون'!$A$5:$C$154,3,FALSE),""))</f>
        <v/>
      </c>
      <c r="F101" s="11" t="n"/>
      <c r="G101" s="11" t="n"/>
      <c r="H101" s="11" t="n"/>
      <c r="I101" s="13" t="n"/>
      <c r="J101" s="10" t="n"/>
      <c r="K101" s="13" t="n"/>
      <c r="L101" s="14" t="n"/>
      <c r="M101" s="14" t="n"/>
      <c r="N101" s="15">
        <f>IF(OR(L101="",M101=""),"",M101-L101)</f>
        <v/>
      </c>
      <c r="O101" s="15">
        <f>IF(OR(B101="",L101=""),"",IFERROR(L101-LOOKUP(2,1/($B$4:B100=B101),$M$4:M100),""))</f>
        <v/>
      </c>
      <c r="P101" s="16" t="n"/>
      <c r="Q101" s="16" t="n"/>
      <c r="R101" s="17" t="n"/>
      <c r="S101" s="11" t="n"/>
      <c r="T101" s="18">
        <f>IF(OR(A101="",I101=""),"",A101+I101)</f>
        <v/>
      </c>
      <c r="U101" s="18">
        <f>IF(OR(A101="",K101=""),"",IF(J101="",A101,J101)+K101)</f>
        <v/>
      </c>
    </row>
    <row r="102">
      <c r="A102" s="10" t="n"/>
      <c r="B102" s="11" t="n"/>
      <c r="C102" s="12">
        <f>IF(B102="","",IFERROR(VLOOKUP(B102,'السيارات'!$A$5:$F$104,6,FALSE),""))</f>
        <v/>
      </c>
      <c r="D102" s="11" t="n"/>
      <c r="E102" s="12">
        <f>IF(D102="","",IFERROR(VLOOKUP(D102,'السائقون'!$A$5:$C$154,3,FALSE),""))</f>
        <v/>
      </c>
      <c r="F102" s="11" t="n"/>
      <c r="G102" s="11" t="n"/>
      <c r="H102" s="11" t="n"/>
      <c r="I102" s="13" t="n"/>
      <c r="J102" s="10" t="n"/>
      <c r="K102" s="13" t="n"/>
      <c r="L102" s="14" t="n"/>
      <c r="M102" s="14" t="n"/>
      <c r="N102" s="15">
        <f>IF(OR(L102="",M102=""),"",M102-L102)</f>
        <v/>
      </c>
      <c r="O102" s="15">
        <f>IF(OR(B102="",L102=""),"",IFERROR(L102-LOOKUP(2,1/($B$4:B101=B102),$M$4:M101),""))</f>
        <v/>
      </c>
      <c r="P102" s="16" t="n"/>
      <c r="Q102" s="16" t="n"/>
      <c r="R102" s="17" t="n"/>
      <c r="S102" s="11" t="n"/>
      <c r="T102" s="18">
        <f>IF(OR(A102="",I102=""),"",A102+I102)</f>
        <v/>
      </c>
      <c r="U102" s="18">
        <f>IF(OR(A102="",K102=""),"",IF(J102="",A102,J102)+K102)</f>
        <v/>
      </c>
    </row>
    <row r="103">
      <c r="A103" s="10" t="n"/>
      <c r="B103" s="11" t="n"/>
      <c r="C103" s="12">
        <f>IF(B103="","",IFERROR(VLOOKUP(B103,'السيارات'!$A$5:$F$104,6,FALSE),""))</f>
        <v/>
      </c>
      <c r="D103" s="11" t="n"/>
      <c r="E103" s="12">
        <f>IF(D103="","",IFERROR(VLOOKUP(D103,'السائقون'!$A$5:$C$154,3,FALSE),""))</f>
        <v/>
      </c>
      <c r="F103" s="11" t="n"/>
      <c r="G103" s="11" t="n"/>
      <c r="H103" s="11" t="n"/>
      <c r="I103" s="13" t="n"/>
      <c r="J103" s="10" t="n"/>
      <c r="K103" s="13" t="n"/>
      <c r="L103" s="14" t="n"/>
      <c r="M103" s="14" t="n"/>
      <c r="N103" s="15">
        <f>IF(OR(L103="",M103=""),"",M103-L103)</f>
        <v/>
      </c>
      <c r="O103" s="15">
        <f>IF(OR(B103="",L103=""),"",IFERROR(L103-LOOKUP(2,1/($B$4:B102=B103),$M$4:M102),""))</f>
        <v/>
      </c>
      <c r="P103" s="16" t="n"/>
      <c r="Q103" s="16" t="n"/>
      <c r="R103" s="17" t="n"/>
      <c r="S103" s="11" t="n"/>
      <c r="T103" s="18">
        <f>IF(OR(A103="",I103=""),"",A103+I103)</f>
        <v/>
      </c>
      <c r="U103" s="18">
        <f>IF(OR(A103="",K103=""),"",IF(J103="",A103,J103)+K103)</f>
        <v/>
      </c>
    </row>
    <row r="104">
      <c r="A104" s="10" t="n"/>
      <c r="B104" s="11" t="n"/>
      <c r="C104" s="12">
        <f>IF(B104="","",IFERROR(VLOOKUP(B104,'السيارات'!$A$5:$F$104,6,FALSE),""))</f>
        <v/>
      </c>
      <c r="D104" s="11" t="n"/>
      <c r="E104" s="12">
        <f>IF(D104="","",IFERROR(VLOOKUP(D104,'السائقون'!$A$5:$C$154,3,FALSE),""))</f>
        <v/>
      </c>
      <c r="F104" s="11" t="n"/>
      <c r="G104" s="11" t="n"/>
      <c r="H104" s="11" t="n"/>
      <c r="I104" s="13" t="n"/>
      <c r="J104" s="10" t="n"/>
      <c r="K104" s="13" t="n"/>
      <c r="L104" s="14" t="n"/>
      <c r="M104" s="14" t="n"/>
      <c r="N104" s="15">
        <f>IF(OR(L104="",M104=""),"",M104-L104)</f>
        <v/>
      </c>
      <c r="O104" s="15">
        <f>IF(OR(B104="",L104=""),"",IFERROR(L104-LOOKUP(2,1/($B$4:B103=B104),$M$4:M103),""))</f>
        <v/>
      </c>
      <c r="P104" s="16" t="n"/>
      <c r="Q104" s="16" t="n"/>
      <c r="R104" s="17" t="n"/>
      <c r="S104" s="11" t="n"/>
      <c r="T104" s="18">
        <f>IF(OR(A104="",I104=""),"",A104+I104)</f>
        <v/>
      </c>
      <c r="U104" s="18">
        <f>IF(OR(A104="",K104=""),"",IF(J104="",A104,J104)+K104)</f>
        <v/>
      </c>
    </row>
    <row r="105">
      <c r="A105" s="10" t="n"/>
      <c r="B105" s="11" t="n"/>
      <c r="C105" s="12">
        <f>IF(B105="","",IFERROR(VLOOKUP(B105,'السيارات'!$A$5:$F$104,6,FALSE),""))</f>
        <v/>
      </c>
      <c r="D105" s="11" t="n"/>
      <c r="E105" s="12">
        <f>IF(D105="","",IFERROR(VLOOKUP(D105,'السائقون'!$A$5:$C$154,3,FALSE),""))</f>
        <v/>
      </c>
      <c r="F105" s="11" t="n"/>
      <c r="G105" s="11" t="n"/>
      <c r="H105" s="11" t="n"/>
      <c r="I105" s="13" t="n"/>
      <c r="J105" s="10" t="n"/>
      <c r="K105" s="13" t="n"/>
      <c r="L105" s="14" t="n"/>
      <c r="M105" s="14" t="n"/>
      <c r="N105" s="15">
        <f>IF(OR(L105="",M105=""),"",M105-L105)</f>
        <v/>
      </c>
      <c r="O105" s="15">
        <f>IF(OR(B105="",L105=""),"",IFERROR(L105-LOOKUP(2,1/($B$4:B104=B105),$M$4:M104),""))</f>
        <v/>
      </c>
      <c r="P105" s="16" t="n"/>
      <c r="Q105" s="16" t="n"/>
      <c r="R105" s="17" t="n"/>
      <c r="S105" s="11" t="n"/>
      <c r="T105" s="18">
        <f>IF(OR(A105="",I105=""),"",A105+I105)</f>
        <v/>
      </c>
      <c r="U105" s="18">
        <f>IF(OR(A105="",K105=""),"",IF(J105="",A105,J105)+K105)</f>
        <v/>
      </c>
    </row>
    <row r="106">
      <c r="A106" s="10" t="n"/>
      <c r="B106" s="11" t="n"/>
      <c r="C106" s="12">
        <f>IF(B106="","",IFERROR(VLOOKUP(B106,'السيارات'!$A$5:$F$104,6,FALSE),""))</f>
        <v/>
      </c>
      <c r="D106" s="11" t="n"/>
      <c r="E106" s="12">
        <f>IF(D106="","",IFERROR(VLOOKUP(D106,'السائقون'!$A$5:$C$154,3,FALSE),""))</f>
        <v/>
      </c>
      <c r="F106" s="11" t="n"/>
      <c r="G106" s="11" t="n"/>
      <c r="H106" s="11" t="n"/>
      <c r="I106" s="13" t="n"/>
      <c r="J106" s="10" t="n"/>
      <c r="K106" s="13" t="n"/>
      <c r="L106" s="14" t="n"/>
      <c r="M106" s="14" t="n"/>
      <c r="N106" s="15">
        <f>IF(OR(L106="",M106=""),"",M106-L106)</f>
        <v/>
      </c>
      <c r="O106" s="15">
        <f>IF(OR(B106="",L106=""),"",IFERROR(L106-LOOKUP(2,1/($B$4:B105=B106),$M$4:M105),""))</f>
        <v/>
      </c>
      <c r="P106" s="16" t="n"/>
      <c r="Q106" s="16" t="n"/>
      <c r="R106" s="17" t="n"/>
      <c r="S106" s="11" t="n"/>
      <c r="T106" s="18">
        <f>IF(OR(A106="",I106=""),"",A106+I106)</f>
        <v/>
      </c>
      <c r="U106" s="18">
        <f>IF(OR(A106="",K106=""),"",IF(J106="",A106,J106)+K106)</f>
        <v/>
      </c>
    </row>
    <row r="107">
      <c r="A107" s="10" t="n"/>
      <c r="B107" s="11" t="n"/>
      <c r="C107" s="12">
        <f>IF(B107="","",IFERROR(VLOOKUP(B107,'السيارات'!$A$5:$F$104,6,FALSE),""))</f>
        <v/>
      </c>
      <c r="D107" s="11" t="n"/>
      <c r="E107" s="12">
        <f>IF(D107="","",IFERROR(VLOOKUP(D107,'السائقون'!$A$5:$C$154,3,FALSE),""))</f>
        <v/>
      </c>
      <c r="F107" s="11" t="n"/>
      <c r="G107" s="11" t="n"/>
      <c r="H107" s="11" t="n"/>
      <c r="I107" s="13" t="n"/>
      <c r="J107" s="10" t="n"/>
      <c r="K107" s="13" t="n"/>
      <c r="L107" s="14" t="n"/>
      <c r="M107" s="14" t="n"/>
      <c r="N107" s="15">
        <f>IF(OR(L107="",M107=""),"",M107-L107)</f>
        <v/>
      </c>
      <c r="O107" s="15">
        <f>IF(OR(B107="",L107=""),"",IFERROR(L107-LOOKUP(2,1/($B$4:B106=B107),$M$4:M106),""))</f>
        <v/>
      </c>
      <c r="P107" s="16" t="n"/>
      <c r="Q107" s="16" t="n"/>
      <c r="R107" s="17" t="n"/>
      <c r="S107" s="11" t="n"/>
      <c r="T107" s="18">
        <f>IF(OR(A107="",I107=""),"",A107+I107)</f>
        <v/>
      </c>
      <c r="U107" s="18">
        <f>IF(OR(A107="",K107=""),"",IF(J107="",A107,J107)+K107)</f>
        <v/>
      </c>
    </row>
    <row r="108">
      <c r="A108" s="10" t="n"/>
      <c r="B108" s="11" t="n"/>
      <c r="C108" s="12">
        <f>IF(B108="","",IFERROR(VLOOKUP(B108,'السيارات'!$A$5:$F$104,6,FALSE),""))</f>
        <v/>
      </c>
      <c r="D108" s="11" t="n"/>
      <c r="E108" s="12">
        <f>IF(D108="","",IFERROR(VLOOKUP(D108,'السائقون'!$A$5:$C$154,3,FALSE),""))</f>
        <v/>
      </c>
      <c r="F108" s="11" t="n"/>
      <c r="G108" s="11" t="n"/>
      <c r="H108" s="11" t="n"/>
      <c r="I108" s="13" t="n"/>
      <c r="J108" s="10" t="n"/>
      <c r="K108" s="13" t="n"/>
      <c r="L108" s="14" t="n"/>
      <c r="M108" s="14" t="n"/>
      <c r="N108" s="15">
        <f>IF(OR(L108="",M108=""),"",M108-L108)</f>
        <v/>
      </c>
      <c r="O108" s="15">
        <f>IF(OR(B108="",L108=""),"",IFERROR(L108-LOOKUP(2,1/($B$4:B107=B108),$M$4:M107),""))</f>
        <v/>
      </c>
      <c r="P108" s="16" t="n"/>
      <c r="Q108" s="16" t="n"/>
      <c r="R108" s="17" t="n"/>
      <c r="S108" s="11" t="n"/>
      <c r="T108" s="18">
        <f>IF(OR(A108="",I108=""),"",A108+I108)</f>
        <v/>
      </c>
      <c r="U108" s="18">
        <f>IF(OR(A108="",K108=""),"",IF(J108="",A108,J108)+K108)</f>
        <v/>
      </c>
    </row>
    <row r="109">
      <c r="A109" s="10" t="n"/>
      <c r="B109" s="11" t="n"/>
      <c r="C109" s="12">
        <f>IF(B109="","",IFERROR(VLOOKUP(B109,'السيارات'!$A$5:$F$104,6,FALSE),""))</f>
        <v/>
      </c>
      <c r="D109" s="11" t="n"/>
      <c r="E109" s="12">
        <f>IF(D109="","",IFERROR(VLOOKUP(D109,'السائقون'!$A$5:$C$154,3,FALSE),""))</f>
        <v/>
      </c>
      <c r="F109" s="11" t="n"/>
      <c r="G109" s="11" t="n"/>
      <c r="H109" s="11" t="n"/>
      <c r="I109" s="13" t="n"/>
      <c r="J109" s="10" t="n"/>
      <c r="K109" s="13" t="n"/>
      <c r="L109" s="14" t="n"/>
      <c r="M109" s="14" t="n"/>
      <c r="N109" s="15">
        <f>IF(OR(L109="",M109=""),"",M109-L109)</f>
        <v/>
      </c>
      <c r="O109" s="15">
        <f>IF(OR(B109="",L109=""),"",IFERROR(L109-LOOKUP(2,1/($B$4:B108=B109),$M$4:M108),""))</f>
        <v/>
      </c>
      <c r="P109" s="16" t="n"/>
      <c r="Q109" s="16" t="n"/>
      <c r="R109" s="17" t="n"/>
      <c r="S109" s="11" t="n"/>
      <c r="T109" s="18">
        <f>IF(OR(A109="",I109=""),"",A109+I109)</f>
        <v/>
      </c>
      <c r="U109" s="18">
        <f>IF(OR(A109="",K109=""),"",IF(J109="",A109,J109)+K109)</f>
        <v/>
      </c>
    </row>
    <row r="110">
      <c r="A110" s="10" t="n"/>
      <c r="B110" s="11" t="n"/>
      <c r="C110" s="12">
        <f>IF(B110="","",IFERROR(VLOOKUP(B110,'السيارات'!$A$5:$F$104,6,FALSE),""))</f>
        <v/>
      </c>
      <c r="D110" s="11" t="n"/>
      <c r="E110" s="12">
        <f>IF(D110="","",IFERROR(VLOOKUP(D110,'السائقون'!$A$5:$C$154,3,FALSE),""))</f>
        <v/>
      </c>
      <c r="F110" s="11" t="n"/>
      <c r="G110" s="11" t="n"/>
      <c r="H110" s="11" t="n"/>
      <c r="I110" s="13" t="n"/>
      <c r="J110" s="10" t="n"/>
      <c r="K110" s="13" t="n"/>
      <c r="L110" s="14" t="n"/>
      <c r="M110" s="14" t="n"/>
      <c r="N110" s="15">
        <f>IF(OR(L110="",M110=""),"",M110-L110)</f>
        <v/>
      </c>
      <c r="O110" s="15">
        <f>IF(OR(B110="",L110=""),"",IFERROR(L110-LOOKUP(2,1/($B$4:B109=B110),$M$4:M109),""))</f>
        <v/>
      </c>
      <c r="P110" s="16" t="n"/>
      <c r="Q110" s="16" t="n"/>
      <c r="R110" s="17" t="n"/>
      <c r="S110" s="11" t="n"/>
      <c r="T110" s="18">
        <f>IF(OR(A110="",I110=""),"",A110+I110)</f>
        <v/>
      </c>
      <c r="U110" s="18">
        <f>IF(OR(A110="",K110=""),"",IF(J110="",A110,J110)+K110)</f>
        <v/>
      </c>
    </row>
    <row r="111">
      <c r="A111" s="10" t="n"/>
      <c r="B111" s="11" t="n"/>
      <c r="C111" s="12">
        <f>IF(B111="","",IFERROR(VLOOKUP(B111,'السيارات'!$A$5:$F$104,6,FALSE),""))</f>
        <v/>
      </c>
      <c r="D111" s="11" t="n"/>
      <c r="E111" s="12">
        <f>IF(D111="","",IFERROR(VLOOKUP(D111,'السائقون'!$A$5:$C$154,3,FALSE),""))</f>
        <v/>
      </c>
      <c r="F111" s="11" t="n"/>
      <c r="G111" s="11" t="n"/>
      <c r="H111" s="11" t="n"/>
      <c r="I111" s="13" t="n"/>
      <c r="J111" s="10" t="n"/>
      <c r="K111" s="13" t="n"/>
      <c r="L111" s="14" t="n"/>
      <c r="M111" s="14" t="n"/>
      <c r="N111" s="15">
        <f>IF(OR(L111="",M111=""),"",M111-L111)</f>
        <v/>
      </c>
      <c r="O111" s="15">
        <f>IF(OR(B111="",L111=""),"",IFERROR(L111-LOOKUP(2,1/($B$4:B110=B111),$M$4:M110),""))</f>
        <v/>
      </c>
      <c r="P111" s="16" t="n"/>
      <c r="Q111" s="16" t="n"/>
      <c r="R111" s="17" t="n"/>
      <c r="S111" s="11" t="n"/>
      <c r="T111" s="18">
        <f>IF(OR(A111="",I111=""),"",A111+I111)</f>
        <v/>
      </c>
      <c r="U111" s="18">
        <f>IF(OR(A111="",K111=""),"",IF(J111="",A111,J111)+K111)</f>
        <v/>
      </c>
    </row>
    <row r="112">
      <c r="A112" s="10" t="n"/>
      <c r="B112" s="11" t="n"/>
      <c r="C112" s="12">
        <f>IF(B112="","",IFERROR(VLOOKUP(B112,'السيارات'!$A$5:$F$104,6,FALSE),""))</f>
        <v/>
      </c>
      <c r="D112" s="11" t="n"/>
      <c r="E112" s="12">
        <f>IF(D112="","",IFERROR(VLOOKUP(D112,'السائقون'!$A$5:$C$154,3,FALSE),""))</f>
        <v/>
      </c>
      <c r="F112" s="11" t="n"/>
      <c r="G112" s="11" t="n"/>
      <c r="H112" s="11" t="n"/>
      <c r="I112" s="13" t="n"/>
      <c r="J112" s="10" t="n"/>
      <c r="K112" s="13" t="n"/>
      <c r="L112" s="14" t="n"/>
      <c r="M112" s="14" t="n"/>
      <c r="N112" s="15">
        <f>IF(OR(L112="",M112=""),"",M112-L112)</f>
        <v/>
      </c>
      <c r="O112" s="15">
        <f>IF(OR(B112="",L112=""),"",IFERROR(L112-LOOKUP(2,1/($B$4:B111=B112),$M$4:M111),""))</f>
        <v/>
      </c>
      <c r="P112" s="16" t="n"/>
      <c r="Q112" s="16" t="n"/>
      <c r="R112" s="17" t="n"/>
      <c r="S112" s="11" t="n"/>
      <c r="T112" s="18">
        <f>IF(OR(A112="",I112=""),"",A112+I112)</f>
        <v/>
      </c>
      <c r="U112" s="18">
        <f>IF(OR(A112="",K112=""),"",IF(J112="",A112,J112)+K112)</f>
        <v/>
      </c>
    </row>
    <row r="113">
      <c r="A113" s="10" t="n"/>
      <c r="B113" s="11" t="n"/>
      <c r="C113" s="12">
        <f>IF(B113="","",IFERROR(VLOOKUP(B113,'السيارات'!$A$5:$F$104,6,FALSE),""))</f>
        <v/>
      </c>
      <c r="D113" s="11" t="n"/>
      <c r="E113" s="12">
        <f>IF(D113="","",IFERROR(VLOOKUP(D113,'السائقون'!$A$5:$C$154,3,FALSE),""))</f>
        <v/>
      </c>
      <c r="F113" s="11" t="n"/>
      <c r="G113" s="11" t="n"/>
      <c r="H113" s="11" t="n"/>
      <c r="I113" s="13" t="n"/>
      <c r="J113" s="10" t="n"/>
      <c r="K113" s="13" t="n"/>
      <c r="L113" s="14" t="n"/>
      <c r="M113" s="14" t="n"/>
      <c r="N113" s="15">
        <f>IF(OR(L113="",M113=""),"",M113-L113)</f>
        <v/>
      </c>
      <c r="O113" s="15">
        <f>IF(OR(B113="",L113=""),"",IFERROR(L113-LOOKUP(2,1/($B$4:B112=B113),$M$4:M112),""))</f>
        <v/>
      </c>
      <c r="P113" s="16" t="n"/>
      <c r="Q113" s="16" t="n"/>
      <c r="R113" s="17" t="n"/>
      <c r="S113" s="11" t="n"/>
      <c r="T113" s="18">
        <f>IF(OR(A113="",I113=""),"",A113+I113)</f>
        <v/>
      </c>
      <c r="U113" s="18">
        <f>IF(OR(A113="",K113=""),"",IF(J113="",A113,J113)+K113)</f>
        <v/>
      </c>
    </row>
    <row r="114">
      <c r="A114" s="10" t="n"/>
      <c r="B114" s="11" t="n"/>
      <c r="C114" s="12">
        <f>IF(B114="","",IFERROR(VLOOKUP(B114,'السيارات'!$A$5:$F$104,6,FALSE),""))</f>
        <v/>
      </c>
      <c r="D114" s="11" t="n"/>
      <c r="E114" s="12">
        <f>IF(D114="","",IFERROR(VLOOKUP(D114,'السائقون'!$A$5:$C$154,3,FALSE),""))</f>
        <v/>
      </c>
      <c r="F114" s="11" t="n"/>
      <c r="G114" s="11" t="n"/>
      <c r="H114" s="11" t="n"/>
      <c r="I114" s="13" t="n"/>
      <c r="J114" s="10" t="n"/>
      <c r="K114" s="13" t="n"/>
      <c r="L114" s="14" t="n"/>
      <c r="M114" s="14" t="n"/>
      <c r="N114" s="15">
        <f>IF(OR(L114="",M114=""),"",M114-L114)</f>
        <v/>
      </c>
      <c r="O114" s="15">
        <f>IF(OR(B114="",L114=""),"",IFERROR(L114-LOOKUP(2,1/($B$4:B113=B114),$M$4:M113),""))</f>
        <v/>
      </c>
      <c r="P114" s="16" t="n"/>
      <c r="Q114" s="16" t="n"/>
      <c r="R114" s="17" t="n"/>
      <c r="S114" s="11" t="n"/>
      <c r="T114" s="18">
        <f>IF(OR(A114="",I114=""),"",A114+I114)</f>
        <v/>
      </c>
      <c r="U114" s="18">
        <f>IF(OR(A114="",K114=""),"",IF(J114="",A114,J114)+K114)</f>
        <v/>
      </c>
    </row>
    <row r="115">
      <c r="A115" s="10" t="n"/>
      <c r="B115" s="11" t="n"/>
      <c r="C115" s="12">
        <f>IF(B115="","",IFERROR(VLOOKUP(B115,'السيارات'!$A$5:$F$104,6,FALSE),""))</f>
        <v/>
      </c>
      <c r="D115" s="11" t="n"/>
      <c r="E115" s="12">
        <f>IF(D115="","",IFERROR(VLOOKUP(D115,'السائقون'!$A$5:$C$154,3,FALSE),""))</f>
        <v/>
      </c>
      <c r="F115" s="11" t="n"/>
      <c r="G115" s="11" t="n"/>
      <c r="H115" s="11" t="n"/>
      <c r="I115" s="13" t="n"/>
      <c r="J115" s="10" t="n"/>
      <c r="K115" s="13" t="n"/>
      <c r="L115" s="14" t="n"/>
      <c r="M115" s="14" t="n"/>
      <c r="N115" s="15">
        <f>IF(OR(L115="",M115=""),"",M115-L115)</f>
        <v/>
      </c>
      <c r="O115" s="15">
        <f>IF(OR(B115="",L115=""),"",IFERROR(L115-LOOKUP(2,1/($B$4:B114=B115),$M$4:M114),""))</f>
        <v/>
      </c>
      <c r="P115" s="16" t="n"/>
      <c r="Q115" s="16" t="n"/>
      <c r="R115" s="17" t="n"/>
      <c r="S115" s="11" t="n"/>
      <c r="T115" s="18">
        <f>IF(OR(A115="",I115=""),"",A115+I115)</f>
        <v/>
      </c>
      <c r="U115" s="18">
        <f>IF(OR(A115="",K115=""),"",IF(J115="",A115,J115)+K115)</f>
        <v/>
      </c>
    </row>
    <row r="116">
      <c r="A116" s="10" t="n"/>
      <c r="B116" s="11" t="n"/>
      <c r="C116" s="12">
        <f>IF(B116="","",IFERROR(VLOOKUP(B116,'السيارات'!$A$5:$F$104,6,FALSE),""))</f>
        <v/>
      </c>
      <c r="D116" s="11" t="n"/>
      <c r="E116" s="12">
        <f>IF(D116="","",IFERROR(VLOOKUP(D116,'السائقون'!$A$5:$C$154,3,FALSE),""))</f>
        <v/>
      </c>
      <c r="F116" s="11" t="n"/>
      <c r="G116" s="11" t="n"/>
      <c r="H116" s="11" t="n"/>
      <c r="I116" s="13" t="n"/>
      <c r="J116" s="10" t="n"/>
      <c r="K116" s="13" t="n"/>
      <c r="L116" s="14" t="n"/>
      <c r="M116" s="14" t="n"/>
      <c r="N116" s="15">
        <f>IF(OR(L116="",M116=""),"",M116-L116)</f>
        <v/>
      </c>
      <c r="O116" s="15">
        <f>IF(OR(B116="",L116=""),"",IFERROR(L116-LOOKUP(2,1/($B$4:B115=B116),$M$4:M115),""))</f>
        <v/>
      </c>
      <c r="P116" s="16" t="n"/>
      <c r="Q116" s="16" t="n"/>
      <c r="R116" s="17" t="n"/>
      <c r="S116" s="11" t="n"/>
      <c r="T116" s="18">
        <f>IF(OR(A116="",I116=""),"",A116+I116)</f>
        <v/>
      </c>
      <c r="U116" s="18">
        <f>IF(OR(A116="",K116=""),"",IF(J116="",A116,J116)+K116)</f>
        <v/>
      </c>
    </row>
    <row r="117">
      <c r="A117" s="10" t="n"/>
      <c r="B117" s="11" t="n"/>
      <c r="C117" s="12">
        <f>IF(B117="","",IFERROR(VLOOKUP(B117,'السيارات'!$A$5:$F$104,6,FALSE),""))</f>
        <v/>
      </c>
      <c r="D117" s="11" t="n"/>
      <c r="E117" s="12">
        <f>IF(D117="","",IFERROR(VLOOKUP(D117,'السائقون'!$A$5:$C$154,3,FALSE),""))</f>
        <v/>
      </c>
      <c r="F117" s="11" t="n"/>
      <c r="G117" s="11" t="n"/>
      <c r="H117" s="11" t="n"/>
      <c r="I117" s="13" t="n"/>
      <c r="J117" s="10" t="n"/>
      <c r="K117" s="13" t="n"/>
      <c r="L117" s="14" t="n"/>
      <c r="M117" s="14" t="n"/>
      <c r="N117" s="15">
        <f>IF(OR(L117="",M117=""),"",M117-L117)</f>
        <v/>
      </c>
      <c r="O117" s="15">
        <f>IF(OR(B117="",L117=""),"",IFERROR(L117-LOOKUP(2,1/($B$4:B116=B117),$M$4:M116),""))</f>
        <v/>
      </c>
      <c r="P117" s="16" t="n"/>
      <c r="Q117" s="16" t="n"/>
      <c r="R117" s="17" t="n"/>
      <c r="S117" s="11" t="n"/>
      <c r="T117" s="18">
        <f>IF(OR(A117="",I117=""),"",A117+I117)</f>
        <v/>
      </c>
      <c r="U117" s="18">
        <f>IF(OR(A117="",K117=""),"",IF(J117="",A117,J117)+K117)</f>
        <v/>
      </c>
    </row>
    <row r="118">
      <c r="A118" s="10" t="n"/>
      <c r="B118" s="11" t="n"/>
      <c r="C118" s="12">
        <f>IF(B118="","",IFERROR(VLOOKUP(B118,'السيارات'!$A$5:$F$104,6,FALSE),""))</f>
        <v/>
      </c>
      <c r="D118" s="11" t="n"/>
      <c r="E118" s="12">
        <f>IF(D118="","",IFERROR(VLOOKUP(D118,'السائقون'!$A$5:$C$154,3,FALSE),""))</f>
        <v/>
      </c>
      <c r="F118" s="11" t="n"/>
      <c r="G118" s="11" t="n"/>
      <c r="H118" s="11" t="n"/>
      <c r="I118" s="13" t="n"/>
      <c r="J118" s="10" t="n"/>
      <c r="K118" s="13" t="n"/>
      <c r="L118" s="14" t="n"/>
      <c r="M118" s="14" t="n"/>
      <c r="N118" s="15">
        <f>IF(OR(L118="",M118=""),"",M118-L118)</f>
        <v/>
      </c>
      <c r="O118" s="15">
        <f>IF(OR(B118="",L118=""),"",IFERROR(L118-LOOKUP(2,1/($B$4:B117=B118),$M$4:M117),""))</f>
        <v/>
      </c>
      <c r="P118" s="16" t="n"/>
      <c r="Q118" s="16" t="n"/>
      <c r="R118" s="17" t="n"/>
      <c r="S118" s="11" t="n"/>
      <c r="T118" s="18">
        <f>IF(OR(A118="",I118=""),"",A118+I118)</f>
        <v/>
      </c>
      <c r="U118" s="18">
        <f>IF(OR(A118="",K118=""),"",IF(J118="",A118,J118)+K118)</f>
        <v/>
      </c>
    </row>
    <row r="119">
      <c r="A119" s="10" t="n"/>
      <c r="B119" s="11" t="n"/>
      <c r="C119" s="12">
        <f>IF(B119="","",IFERROR(VLOOKUP(B119,'السيارات'!$A$5:$F$104,6,FALSE),""))</f>
        <v/>
      </c>
      <c r="D119" s="11" t="n"/>
      <c r="E119" s="12">
        <f>IF(D119="","",IFERROR(VLOOKUP(D119,'السائقون'!$A$5:$C$154,3,FALSE),""))</f>
        <v/>
      </c>
      <c r="F119" s="11" t="n"/>
      <c r="G119" s="11" t="n"/>
      <c r="H119" s="11" t="n"/>
      <c r="I119" s="13" t="n"/>
      <c r="J119" s="10" t="n"/>
      <c r="K119" s="13" t="n"/>
      <c r="L119" s="14" t="n"/>
      <c r="M119" s="14" t="n"/>
      <c r="N119" s="15">
        <f>IF(OR(L119="",M119=""),"",M119-L119)</f>
        <v/>
      </c>
      <c r="O119" s="15">
        <f>IF(OR(B119="",L119=""),"",IFERROR(L119-LOOKUP(2,1/($B$4:B118=B119),$M$4:M118),""))</f>
        <v/>
      </c>
      <c r="P119" s="16" t="n"/>
      <c r="Q119" s="16" t="n"/>
      <c r="R119" s="17" t="n"/>
      <c r="S119" s="11" t="n"/>
      <c r="T119" s="18">
        <f>IF(OR(A119="",I119=""),"",A119+I119)</f>
        <v/>
      </c>
      <c r="U119" s="18">
        <f>IF(OR(A119="",K119=""),"",IF(J119="",A119,J119)+K119)</f>
        <v/>
      </c>
    </row>
    <row r="120">
      <c r="A120" s="10" t="n"/>
      <c r="B120" s="11" t="n"/>
      <c r="C120" s="12">
        <f>IF(B120="","",IFERROR(VLOOKUP(B120,'السيارات'!$A$5:$F$104,6,FALSE),""))</f>
        <v/>
      </c>
      <c r="D120" s="11" t="n"/>
      <c r="E120" s="12">
        <f>IF(D120="","",IFERROR(VLOOKUP(D120,'السائقون'!$A$5:$C$154,3,FALSE),""))</f>
        <v/>
      </c>
      <c r="F120" s="11" t="n"/>
      <c r="G120" s="11" t="n"/>
      <c r="H120" s="11" t="n"/>
      <c r="I120" s="13" t="n"/>
      <c r="J120" s="10" t="n"/>
      <c r="K120" s="13" t="n"/>
      <c r="L120" s="14" t="n"/>
      <c r="M120" s="14" t="n"/>
      <c r="N120" s="15">
        <f>IF(OR(L120="",M120=""),"",M120-L120)</f>
        <v/>
      </c>
      <c r="O120" s="15">
        <f>IF(OR(B120="",L120=""),"",IFERROR(L120-LOOKUP(2,1/($B$4:B119=B120),$M$4:M119),""))</f>
        <v/>
      </c>
      <c r="P120" s="16" t="n"/>
      <c r="Q120" s="16" t="n"/>
      <c r="R120" s="17" t="n"/>
      <c r="S120" s="11" t="n"/>
      <c r="T120" s="18">
        <f>IF(OR(A120="",I120=""),"",A120+I120)</f>
        <v/>
      </c>
      <c r="U120" s="18">
        <f>IF(OR(A120="",K120=""),"",IF(J120="",A120,J120)+K120)</f>
        <v/>
      </c>
    </row>
    <row r="121">
      <c r="A121" s="10" t="n"/>
      <c r="B121" s="11" t="n"/>
      <c r="C121" s="12">
        <f>IF(B121="","",IFERROR(VLOOKUP(B121,'السيارات'!$A$5:$F$104,6,FALSE),""))</f>
        <v/>
      </c>
      <c r="D121" s="11" t="n"/>
      <c r="E121" s="12">
        <f>IF(D121="","",IFERROR(VLOOKUP(D121,'السائقون'!$A$5:$C$154,3,FALSE),""))</f>
        <v/>
      </c>
      <c r="F121" s="11" t="n"/>
      <c r="G121" s="11" t="n"/>
      <c r="H121" s="11" t="n"/>
      <c r="I121" s="13" t="n"/>
      <c r="J121" s="10" t="n"/>
      <c r="K121" s="13" t="n"/>
      <c r="L121" s="14" t="n"/>
      <c r="M121" s="14" t="n"/>
      <c r="N121" s="15">
        <f>IF(OR(L121="",M121=""),"",M121-L121)</f>
        <v/>
      </c>
      <c r="O121" s="15">
        <f>IF(OR(B121="",L121=""),"",IFERROR(L121-LOOKUP(2,1/($B$4:B120=B121),$M$4:M120),""))</f>
        <v/>
      </c>
      <c r="P121" s="16" t="n"/>
      <c r="Q121" s="16" t="n"/>
      <c r="R121" s="17" t="n"/>
      <c r="S121" s="11" t="n"/>
      <c r="T121" s="18">
        <f>IF(OR(A121="",I121=""),"",A121+I121)</f>
        <v/>
      </c>
      <c r="U121" s="18">
        <f>IF(OR(A121="",K121=""),"",IF(J121="",A121,J121)+K121)</f>
        <v/>
      </c>
    </row>
    <row r="122">
      <c r="A122" s="10" t="n"/>
      <c r="B122" s="11" t="n"/>
      <c r="C122" s="12">
        <f>IF(B122="","",IFERROR(VLOOKUP(B122,'السيارات'!$A$5:$F$104,6,FALSE),""))</f>
        <v/>
      </c>
      <c r="D122" s="11" t="n"/>
      <c r="E122" s="12">
        <f>IF(D122="","",IFERROR(VLOOKUP(D122,'السائقون'!$A$5:$C$154,3,FALSE),""))</f>
        <v/>
      </c>
      <c r="F122" s="11" t="n"/>
      <c r="G122" s="11" t="n"/>
      <c r="H122" s="11" t="n"/>
      <c r="I122" s="13" t="n"/>
      <c r="J122" s="10" t="n"/>
      <c r="K122" s="13" t="n"/>
      <c r="L122" s="14" t="n"/>
      <c r="M122" s="14" t="n"/>
      <c r="N122" s="15">
        <f>IF(OR(L122="",M122=""),"",M122-L122)</f>
        <v/>
      </c>
      <c r="O122" s="15">
        <f>IF(OR(B122="",L122=""),"",IFERROR(L122-LOOKUP(2,1/($B$4:B121=B122),$M$4:M121),""))</f>
        <v/>
      </c>
      <c r="P122" s="16" t="n"/>
      <c r="Q122" s="16" t="n"/>
      <c r="R122" s="17" t="n"/>
      <c r="S122" s="11" t="n"/>
      <c r="T122" s="18">
        <f>IF(OR(A122="",I122=""),"",A122+I122)</f>
        <v/>
      </c>
      <c r="U122" s="18">
        <f>IF(OR(A122="",K122=""),"",IF(J122="",A122,J122)+K122)</f>
        <v/>
      </c>
    </row>
    <row r="123">
      <c r="A123" s="10" t="n"/>
      <c r="B123" s="11" t="n"/>
      <c r="C123" s="12">
        <f>IF(B123="","",IFERROR(VLOOKUP(B123,'السيارات'!$A$5:$F$104,6,FALSE),""))</f>
        <v/>
      </c>
      <c r="D123" s="11" t="n"/>
      <c r="E123" s="12">
        <f>IF(D123="","",IFERROR(VLOOKUP(D123,'السائقون'!$A$5:$C$154,3,FALSE),""))</f>
        <v/>
      </c>
      <c r="F123" s="11" t="n"/>
      <c r="G123" s="11" t="n"/>
      <c r="H123" s="11" t="n"/>
      <c r="I123" s="13" t="n"/>
      <c r="J123" s="10" t="n"/>
      <c r="K123" s="13" t="n"/>
      <c r="L123" s="14" t="n"/>
      <c r="M123" s="14" t="n"/>
      <c r="N123" s="15">
        <f>IF(OR(L123="",M123=""),"",M123-L123)</f>
        <v/>
      </c>
      <c r="O123" s="15">
        <f>IF(OR(B123="",L123=""),"",IFERROR(L123-LOOKUP(2,1/($B$4:B122=B123),$M$4:M122),""))</f>
        <v/>
      </c>
      <c r="P123" s="16" t="n"/>
      <c r="Q123" s="16" t="n"/>
      <c r="R123" s="17" t="n"/>
      <c r="S123" s="11" t="n"/>
      <c r="T123" s="18">
        <f>IF(OR(A123="",I123=""),"",A123+I123)</f>
        <v/>
      </c>
      <c r="U123" s="18">
        <f>IF(OR(A123="",K123=""),"",IF(J123="",A123,J123)+K123)</f>
        <v/>
      </c>
    </row>
    <row r="124">
      <c r="A124" s="10" t="n"/>
      <c r="B124" s="11" t="n"/>
      <c r="C124" s="12">
        <f>IF(B124="","",IFERROR(VLOOKUP(B124,'السيارات'!$A$5:$F$104,6,FALSE),""))</f>
        <v/>
      </c>
      <c r="D124" s="11" t="n"/>
      <c r="E124" s="12">
        <f>IF(D124="","",IFERROR(VLOOKUP(D124,'السائقون'!$A$5:$C$154,3,FALSE),""))</f>
        <v/>
      </c>
      <c r="F124" s="11" t="n"/>
      <c r="G124" s="11" t="n"/>
      <c r="H124" s="11" t="n"/>
      <c r="I124" s="13" t="n"/>
      <c r="J124" s="10" t="n"/>
      <c r="K124" s="13" t="n"/>
      <c r="L124" s="14" t="n"/>
      <c r="M124" s="14" t="n"/>
      <c r="N124" s="15">
        <f>IF(OR(L124="",M124=""),"",M124-L124)</f>
        <v/>
      </c>
      <c r="O124" s="15">
        <f>IF(OR(B124="",L124=""),"",IFERROR(L124-LOOKUP(2,1/($B$4:B123=B124),$M$4:M123),""))</f>
        <v/>
      </c>
      <c r="P124" s="16" t="n"/>
      <c r="Q124" s="16" t="n"/>
      <c r="R124" s="17" t="n"/>
      <c r="S124" s="11" t="n"/>
      <c r="T124" s="18">
        <f>IF(OR(A124="",I124=""),"",A124+I124)</f>
        <v/>
      </c>
      <c r="U124" s="18">
        <f>IF(OR(A124="",K124=""),"",IF(J124="",A124,J124)+K124)</f>
        <v/>
      </c>
    </row>
    <row r="125">
      <c r="A125" s="10" t="n"/>
      <c r="B125" s="11" t="n"/>
      <c r="C125" s="12">
        <f>IF(B125="","",IFERROR(VLOOKUP(B125,'السيارات'!$A$5:$F$104,6,FALSE),""))</f>
        <v/>
      </c>
      <c r="D125" s="11" t="n"/>
      <c r="E125" s="12">
        <f>IF(D125="","",IFERROR(VLOOKUP(D125,'السائقون'!$A$5:$C$154,3,FALSE),""))</f>
        <v/>
      </c>
      <c r="F125" s="11" t="n"/>
      <c r="G125" s="11" t="n"/>
      <c r="H125" s="11" t="n"/>
      <c r="I125" s="13" t="n"/>
      <c r="J125" s="10" t="n"/>
      <c r="K125" s="13" t="n"/>
      <c r="L125" s="14" t="n"/>
      <c r="M125" s="14" t="n"/>
      <c r="N125" s="15">
        <f>IF(OR(L125="",M125=""),"",M125-L125)</f>
        <v/>
      </c>
      <c r="O125" s="15">
        <f>IF(OR(B125="",L125=""),"",IFERROR(L125-LOOKUP(2,1/($B$4:B124=B125),$M$4:M124),""))</f>
        <v/>
      </c>
      <c r="P125" s="16" t="n"/>
      <c r="Q125" s="16" t="n"/>
      <c r="R125" s="17" t="n"/>
      <c r="S125" s="11" t="n"/>
      <c r="T125" s="18">
        <f>IF(OR(A125="",I125=""),"",A125+I125)</f>
        <v/>
      </c>
      <c r="U125" s="18">
        <f>IF(OR(A125="",K125=""),"",IF(J125="",A125,J125)+K125)</f>
        <v/>
      </c>
    </row>
    <row r="126">
      <c r="A126" s="10" t="n"/>
      <c r="B126" s="11" t="n"/>
      <c r="C126" s="12">
        <f>IF(B126="","",IFERROR(VLOOKUP(B126,'السيارات'!$A$5:$F$104,6,FALSE),""))</f>
        <v/>
      </c>
      <c r="D126" s="11" t="n"/>
      <c r="E126" s="12">
        <f>IF(D126="","",IFERROR(VLOOKUP(D126,'السائقون'!$A$5:$C$154,3,FALSE),""))</f>
        <v/>
      </c>
      <c r="F126" s="11" t="n"/>
      <c r="G126" s="11" t="n"/>
      <c r="H126" s="11" t="n"/>
      <c r="I126" s="13" t="n"/>
      <c r="J126" s="10" t="n"/>
      <c r="K126" s="13" t="n"/>
      <c r="L126" s="14" t="n"/>
      <c r="M126" s="14" t="n"/>
      <c r="N126" s="15">
        <f>IF(OR(L126="",M126=""),"",M126-L126)</f>
        <v/>
      </c>
      <c r="O126" s="15">
        <f>IF(OR(B126="",L126=""),"",IFERROR(L126-LOOKUP(2,1/($B$4:B125=B126),$M$4:M125),""))</f>
        <v/>
      </c>
      <c r="P126" s="16" t="n"/>
      <c r="Q126" s="16" t="n"/>
      <c r="R126" s="17" t="n"/>
      <c r="S126" s="11" t="n"/>
      <c r="T126" s="18">
        <f>IF(OR(A126="",I126=""),"",A126+I126)</f>
        <v/>
      </c>
      <c r="U126" s="18">
        <f>IF(OR(A126="",K126=""),"",IF(J126="",A126,J126)+K126)</f>
        <v/>
      </c>
    </row>
    <row r="127">
      <c r="A127" s="10" t="n"/>
      <c r="B127" s="11" t="n"/>
      <c r="C127" s="12">
        <f>IF(B127="","",IFERROR(VLOOKUP(B127,'السيارات'!$A$5:$F$104,6,FALSE),""))</f>
        <v/>
      </c>
      <c r="D127" s="11" t="n"/>
      <c r="E127" s="12">
        <f>IF(D127="","",IFERROR(VLOOKUP(D127,'السائقون'!$A$5:$C$154,3,FALSE),""))</f>
        <v/>
      </c>
      <c r="F127" s="11" t="n"/>
      <c r="G127" s="11" t="n"/>
      <c r="H127" s="11" t="n"/>
      <c r="I127" s="13" t="n"/>
      <c r="J127" s="10" t="n"/>
      <c r="K127" s="13" t="n"/>
      <c r="L127" s="14" t="n"/>
      <c r="M127" s="14" t="n"/>
      <c r="N127" s="15">
        <f>IF(OR(L127="",M127=""),"",M127-L127)</f>
        <v/>
      </c>
      <c r="O127" s="15">
        <f>IF(OR(B127="",L127=""),"",IFERROR(L127-LOOKUP(2,1/($B$4:B126=B127),$M$4:M126),""))</f>
        <v/>
      </c>
      <c r="P127" s="16" t="n"/>
      <c r="Q127" s="16" t="n"/>
      <c r="R127" s="17" t="n"/>
      <c r="S127" s="11" t="n"/>
      <c r="T127" s="18">
        <f>IF(OR(A127="",I127=""),"",A127+I127)</f>
        <v/>
      </c>
      <c r="U127" s="18">
        <f>IF(OR(A127="",K127=""),"",IF(J127="",A127,J127)+K127)</f>
        <v/>
      </c>
    </row>
    <row r="128">
      <c r="A128" s="10" t="n"/>
      <c r="B128" s="11" t="n"/>
      <c r="C128" s="12">
        <f>IF(B128="","",IFERROR(VLOOKUP(B128,'السيارات'!$A$5:$F$104,6,FALSE),""))</f>
        <v/>
      </c>
      <c r="D128" s="11" t="n"/>
      <c r="E128" s="12">
        <f>IF(D128="","",IFERROR(VLOOKUP(D128,'السائقون'!$A$5:$C$154,3,FALSE),""))</f>
        <v/>
      </c>
      <c r="F128" s="11" t="n"/>
      <c r="G128" s="11" t="n"/>
      <c r="H128" s="11" t="n"/>
      <c r="I128" s="13" t="n"/>
      <c r="J128" s="10" t="n"/>
      <c r="K128" s="13" t="n"/>
      <c r="L128" s="14" t="n"/>
      <c r="M128" s="14" t="n"/>
      <c r="N128" s="15">
        <f>IF(OR(L128="",M128=""),"",M128-L128)</f>
        <v/>
      </c>
      <c r="O128" s="15">
        <f>IF(OR(B128="",L128=""),"",IFERROR(L128-LOOKUP(2,1/($B$4:B127=B128),$M$4:M127),""))</f>
        <v/>
      </c>
      <c r="P128" s="16" t="n"/>
      <c r="Q128" s="16" t="n"/>
      <c r="R128" s="17" t="n"/>
      <c r="S128" s="11" t="n"/>
      <c r="T128" s="18">
        <f>IF(OR(A128="",I128=""),"",A128+I128)</f>
        <v/>
      </c>
      <c r="U128" s="18">
        <f>IF(OR(A128="",K128=""),"",IF(J128="",A128,J128)+K128)</f>
        <v/>
      </c>
    </row>
    <row r="129">
      <c r="A129" s="10" t="n"/>
      <c r="B129" s="11" t="n"/>
      <c r="C129" s="12">
        <f>IF(B129="","",IFERROR(VLOOKUP(B129,'السيارات'!$A$5:$F$104,6,FALSE),""))</f>
        <v/>
      </c>
      <c r="D129" s="11" t="n"/>
      <c r="E129" s="12">
        <f>IF(D129="","",IFERROR(VLOOKUP(D129,'السائقون'!$A$5:$C$154,3,FALSE),""))</f>
        <v/>
      </c>
      <c r="F129" s="11" t="n"/>
      <c r="G129" s="11" t="n"/>
      <c r="H129" s="11" t="n"/>
      <c r="I129" s="13" t="n"/>
      <c r="J129" s="10" t="n"/>
      <c r="K129" s="13" t="n"/>
      <c r="L129" s="14" t="n"/>
      <c r="M129" s="14" t="n"/>
      <c r="N129" s="15">
        <f>IF(OR(L129="",M129=""),"",M129-L129)</f>
        <v/>
      </c>
      <c r="O129" s="15">
        <f>IF(OR(B129="",L129=""),"",IFERROR(L129-LOOKUP(2,1/($B$4:B128=B129),$M$4:M128),""))</f>
        <v/>
      </c>
      <c r="P129" s="16" t="n"/>
      <c r="Q129" s="16" t="n"/>
      <c r="R129" s="17" t="n"/>
      <c r="S129" s="11" t="n"/>
      <c r="T129" s="18">
        <f>IF(OR(A129="",I129=""),"",A129+I129)</f>
        <v/>
      </c>
      <c r="U129" s="18">
        <f>IF(OR(A129="",K129=""),"",IF(J129="",A129,J129)+K129)</f>
        <v/>
      </c>
    </row>
    <row r="130">
      <c r="A130" s="10" t="n"/>
      <c r="B130" s="11" t="n"/>
      <c r="C130" s="12">
        <f>IF(B130="","",IFERROR(VLOOKUP(B130,'السيارات'!$A$5:$F$104,6,FALSE),""))</f>
        <v/>
      </c>
      <c r="D130" s="11" t="n"/>
      <c r="E130" s="12">
        <f>IF(D130="","",IFERROR(VLOOKUP(D130,'السائقون'!$A$5:$C$154,3,FALSE),""))</f>
        <v/>
      </c>
      <c r="F130" s="11" t="n"/>
      <c r="G130" s="11" t="n"/>
      <c r="H130" s="11" t="n"/>
      <c r="I130" s="13" t="n"/>
      <c r="J130" s="10" t="n"/>
      <c r="K130" s="13" t="n"/>
      <c r="L130" s="14" t="n"/>
      <c r="M130" s="14" t="n"/>
      <c r="N130" s="15">
        <f>IF(OR(L130="",M130=""),"",M130-L130)</f>
        <v/>
      </c>
      <c r="O130" s="15">
        <f>IF(OR(B130="",L130=""),"",IFERROR(L130-LOOKUP(2,1/($B$4:B129=B130),$M$4:M129),""))</f>
        <v/>
      </c>
      <c r="P130" s="16" t="n"/>
      <c r="Q130" s="16" t="n"/>
      <c r="R130" s="17" t="n"/>
      <c r="S130" s="11" t="n"/>
      <c r="T130" s="18">
        <f>IF(OR(A130="",I130=""),"",A130+I130)</f>
        <v/>
      </c>
      <c r="U130" s="18">
        <f>IF(OR(A130="",K130=""),"",IF(J130="",A130,J130)+K130)</f>
        <v/>
      </c>
    </row>
    <row r="131">
      <c r="A131" s="10" t="n"/>
      <c r="B131" s="11" t="n"/>
      <c r="C131" s="12">
        <f>IF(B131="","",IFERROR(VLOOKUP(B131,'السيارات'!$A$5:$F$104,6,FALSE),""))</f>
        <v/>
      </c>
      <c r="D131" s="11" t="n"/>
      <c r="E131" s="12">
        <f>IF(D131="","",IFERROR(VLOOKUP(D131,'السائقون'!$A$5:$C$154,3,FALSE),""))</f>
        <v/>
      </c>
      <c r="F131" s="11" t="n"/>
      <c r="G131" s="11" t="n"/>
      <c r="H131" s="11" t="n"/>
      <c r="I131" s="13" t="n"/>
      <c r="J131" s="10" t="n"/>
      <c r="K131" s="13" t="n"/>
      <c r="L131" s="14" t="n"/>
      <c r="M131" s="14" t="n"/>
      <c r="N131" s="15">
        <f>IF(OR(L131="",M131=""),"",M131-L131)</f>
        <v/>
      </c>
      <c r="O131" s="15">
        <f>IF(OR(B131="",L131=""),"",IFERROR(L131-LOOKUP(2,1/($B$4:B130=B131),$M$4:M130),""))</f>
        <v/>
      </c>
      <c r="P131" s="16" t="n"/>
      <c r="Q131" s="16" t="n"/>
      <c r="R131" s="17" t="n"/>
      <c r="S131" s="11" t="n"/>
      <c r="T131" s="18">
        <f>IF(OR(A131="",I131=""),"",A131+I131)</f>
        <v/>
      </c>
      <c r="U131" s="18">
        <f>IF(OR(A131="",K131=""),"",IF(J131="",A131,J131)+K131)</f>
        <v/>
      </c>
    </row>
    <row r="132">
      <c r="A132" s="10" t="n"/>
      <c r="B132" s="11" t="n"/>
      <c r="C132" s="12">
        <f>IF(B132="","",IFERROR(VLOOKUP(B132,'السيارات'!$A$5:$F$104,6,FALSE),""))</f>
        <v/>
      </c>
      <c r="D132" s="11" t="n"/>
      <c r="E132" s="12">
        <f>IF(D132="","",IFERROR(VLOOKUP(D132,'السائقون'!$A$5:$C$154,3,FALSE),""))</f>
        <v/>
      </c>
      <c r="F132" s="11" t="n"/>
      <c r="G132" s="11" t="n"/>
      <c r="H132" s="11" t="n"/>
      <c r="I132" s="13" t="n"/>
      <c r="J132" s="10" t="n"/>
      <c r="K132" s="13" t="n"/>
      <c r="L132" s="14" t="n"/>
      <c r="M132" s="14" t="n"/>
      <c r="N132" s="15">
        <f>IF(OR(L132="",M132=""),"",M132-L132)</f>
        <v/>
      </c>
      <c r="O132" s="15">
        <f>IF(OR(B132="",L132=""),"",IFERROR(L132-LOOKUP(2,1/($B$4:B131=B132),$M$4:M131),""))</f>
        <v/>
      </c>
      <c r="P132" s="16" t="n"/>
      <c r="Q132" s="16" t="n"/>
      <c r="R132" s="17" t="n"/>
      <c r="S132" s="11" t="n"/>
      <c r="T132" s="18">
        <f>IF(OR(A132="",I132=""),"",A132+I132)</f>
        <v/>
      </c>
      <c r="U132" s="18">
        <f>IF(OR(A132="",K132=""),"",IF(J132="",A132,J132)+K132)</f>
        <v/>
      </c>
    </row>
    <row r="133">
      <c r="A133" s="10" t="n"/>
      <c r="B133" s="11" t="n"/>
      <c r="C133" s="12">
        <f>IF(B133="","",IFERROR(VLOOKUP(B133,'السيارات'!$A$5:$F$104,6,FALSE),""))</f>
        <v/>
      </c>
      <c r="D133" s="11" t="n"/>
      <c r="E133" s="12">
        <f>IF(D133="","",IFERROR(VLOOKUP(D133,'السائقون'!$A$5:$C$154,3,FALSE),""))</f>
        <v/>
      </c>
      <c r="F133" s="11" t="n"/>
      <c r="G133" s="11" t="n"/>
      <c r="H133" s="11" t="n"/>
      <c r="I133" s="13" t="n"/>
      <c r="J133" s="10" t="n"/>
      <c r="K133" s="13" t="n"/>
      <c r="L133" s="14" t="n"/>
      <c r="M133" s="14" t="n"/>
      <c r="N133" s="15">
        <f>IF(OR(L133="",M133=""),"",M133-L133)</f>
        <v/>
      </c>
      <c r="O133" s="15">
        <f>IF(OR(B133="",L133=""),"",IFERROR(L133-LOOKUP(2,1/($B$4:B132=B133),$M$4:M132),""))</f>
        <v/>
      </c>
      <c r="P133" s="16" t="n"/>
      <c r="Q133" s="16" t="n"/>
      <c r="R133" s="17" t="n"/>
      <c r="S133" s="11" t="n"/>
      <c r="T133" s="18">
        <f>IF(OR(A133="",I133=""),"",A133+I133)</f>
        <v/>
      </c>
      <c r="U133" s="18">
        <f>IF(OR(A133="",K133=""),"",IF(J133="",A133,J133)+K133)</f>
        <v/>
      </c>
    </row>
    <row r="134">
      <c r="A134" s="10" t="n"/>
      <c r="B134" s="11" t="n"/>
      <c r="C134" s="12">
        <f>IF(B134="","",IFERROR(VLOOKUP(B134,'السيارات'!$A$5:$F$104,6,FALSE),""))</f>
        <v/>
      </c>
      <c r="D134" s="11" t="n"/>
      <c r="E134" s="12">
        <f>IF(D134="","",IFERROR(VLOOKUP(D134,'السائقون'!$A$5:$C$154,3,FALSE),""))</f>
        <v/>
      </c>
      <c r="F134" s="11" t="n"/>
      <c r="G134" s="11" t="n"/>
      <c r="H134" s="11" t="n"/>
      <c r="I134" s="13" t="n"/>
      <c r="J134" s="10" t="n"/>
      <c r="K134" s="13" t="n"/>
      <c r="L134" s="14" t="n"/>
      <c r="M134" s="14" t="n"/>
      <c r="N134" s="15">
        <f>IF(OR(L134="",M134=""),"",M134-L134)</f>
        <v/>
      </c>
      <c r="O134" s="15">
        <f>IF(OR(B134="",L134=""),"",IFERROR(L134-LOOKUP(2,1/($B$4:B133=B134),$M$4:M133),""))</f>
        <v/>
      </c>
      <c r="P134" s="16" t="n"/>
      <c r="Q134" s="16" t="n"/>
      <c r="R134" s="17" t="n"/>
      <c r="S134" s="11" t="n"/>
      <c r="T134" s="18">
        <f>IF(OR(A134="",I134=""),"",A134+I134)</f>
        <v/>
      </c>
      <c r="U134" s="18">
        <f>IF(OR(A134="",K134=""),"",IF(J134="",A134,J134)+K134)</f>
        <v/>
      </c>
    </row>
    <row r="135">
      <c r="A135" s="10" t="n"/>
      <c r="B135" s="11" t="n"/>
      <c r="C135" s="12">
        <f>IF(B135="","",IFERROR(VLOOKUP(B135,'السيارات'!$A$5:$F$104,6,FALSE),""))</f>
        <v/>
      </c>
      <c r="D135" s="11" t="n"/>
      <c r="E135" s="12">
        <f>IF(D135="","",IFERROR(VLOOKUP(D135,'السائقون'!$A$5:$C$154,3,FALSE),""))</f>
        <v/>
      </c>
      <c r="F135" s="11" t="n"/>
      <c r="G135" s="11" t="n"/>
      <c r="H135" s="11" t="n"/>
      <c r="I135" s="13" t="n"/>
      <c r="J135" s="10" t="n"/>
      <c r="K135" s="13" t="n"/>
      <c r="L135" s="14" t="n"/>
      <c r="M135" s="14" t="n"/>
      <c r="N135" s="15">
        <f>IF(OR(L135="",M135=""),"",M135-L135)</f>
        <v/>
      </c>
      <c r="O135" s="15">
        <f>IF(OR(B135="",L135=""),"",IFERROR(L135-LOOKUP(2,1/($B$4:B134=B135),$M$4:M134),""))</f>
        <v/>
      </c>
      <c r="P135" s="16" t="n"/>
      <c r="Q135" s="16" t="n"/>
      <c r="R135" s="17" t="n"/>
      <c r="S135" s="11" t="n"/>
      <c r="T135" s="18">
        <f>IF(OR(A135="",I135=""),"",A135+I135)</f>
        <v/>
      </c>
      <c r="U135" s="18">
        <f>IF(OR(A135="",K135=""),"",IF(J135="",A135,J135)+K135)</f>
        <v/>
      </c>
    </row>
    <row r="136">
      <c r="A136" s="10" t="n"/>
      <c r="B136" s="11" t="n"/>
      <c r="C136" s="12">
        <f>IF(B136="","",IFERROR(VLOOKUP(B136,'السيارات'!$A$5:$F$104,6,FALSE),""))</f>
        <v/>
      </c>
      <c r="D136" s="11" t="n"/>
      <c r="E136" s="12">
        <f>IF(D136="","",IFERROR(VLOOKUP(D136,'السائقون'!$A$5:$C$154,3,FALSE),""))</f>
        <v/>
      </c>
      <c r="F136" s="11" t="n"/>
      <c r="G136" s="11" t="n"/>
      <c r="H136" s="11" t="n"/>
      <c r="I136" s="13" t="n"/>
      <c r="J136" s="10" t="n"/>
      <c r="K136" s="13" t="n"/>
      <c r="L136" s="14" t="n"/>
      <c r="M136" s="14" t="n"/>
      <c r="N136" s="15">
        <f>IF(OR(L136="",M136=""),"",M136-L136)</f>
        <v/>
      </c>
      <c r="O136" s="15">
        <f>IF(OR(B136="",L136=""),"",IFERROR(L136-LOOKUP(2,1/($B$4:B135=B136),$M$4:M135),""))</f>
        <v/>
      </c>
      <c r="P136" s="16" t="n"/>
      <c r="Q136" s="16" t="n"/>
      <c r="R136" s="17" t="n"/>
      <c r="S136" s="11" t="n"/>
      <c r="T136" s="18">
        <f>IF(OR(A136="",I136=""),"",A136+I136)</f>
        <v/>
      </c>
      <c r="U136" s="18">
        <f>IF(OR(A136="",K136=""),"",IF(J136="",A136,J136)+K136)</f>
        <v/>
      </c>
    </row>
    <row r="137">
      <c r="A137" s="10" t="n"/>
      <c r="B137" s="11" t="n"/>
      <c r="C137" s="12">
        <f>IF(B137="","",IFERROR(VLOOKUP(B137,'السيارات'!$A$5:$F$104,6,FALSE),""))</f>
        <v/>
      </c>
      <c r="D137" s="11" t="n"/>
      <c r="E137" s="12">
        <f>IF(D137="","",IFERROR(VLOOKUP(D137,'السائقون'!$A$5:$C$154,3,FALSE),""))</f>
        <v/>
      </c>
      <c r="F137" s="11" t="n"/>
      <c r="G137" s="11" t="n"/>
      <c r="H137" s="11" t="n"/>
      <c r="I137" s="13" t="n"/>
      <c r="J137" s="10" t="n"/>
      <c r="K137" s="13" t="n"/>
      <c r="L137" s="14" t="n"/>
      <c r="M137" s="14" t="n"/>
      <c r="N137" s="15">
        <f>IF(OR(L137="",M137=""),"",M137-L137)</f>
        <v/>
      </c>
      <c r="O137" s="15">
        <f>IF(OR(B137="",L137=""),"",IFERROR(L137-LOOKUP(2,1/($B$4:B136=B137),$M$4:M136),""))</f>
        <v/>
      </c>
      <c r="P137" s="16" t="n"/>
      <c r="Q137" s="16" t="n"/>
      <c r="R137" s="17" t="n"/>
      <c r="S137" s="11" t="n"/>
      <c r="T137" s="18">
        <f>IF(OR(A137="",I137=""),"",A137+I137)</f>
        <v/>
      </c>
      <c r="U137" s="18">
        <f>IF(OR(A137="",K137=""),"",IF(J137="",A137,J137)+K137)</f>
        <v/>
      </c>
    </row>
    <row r="138">
      <c r="A138" s="10" t="n"/>
      <c r="B138" s="11" t="n"/>
      <c r="C138" s="12">
        <f>IF(B138="","",IFERROR(VLOOKUP(B138,'السيارات'!$A$5:$F$104,6,FALSE),""))</f>
        <v/>
      </c>
      <c r="D138" s="11" t="n"/>
      <c r="E138" s="12">
        <f>IF(D138="","",IFERROR(VLOOKUP(D138,'السائقون'!$A$5:$C$154,3,FALSE),""))</f>
        <v/>
      </c>
      <c r="F138" s="11" t="n"/>
      <c r="G138" s="11" t="n"/>
      <c r="H138" s="11" t="n"/>
      <c r="I138" s="13" t="n"/>
      <c r="J138" s="10" t="n"/>
      <c r="K138" s="13" t="n"/>
      <c r="L138" s="14" t="n"/>
      <c r="M138" s="14" t="n"/>
      <c r="N138" s="15">
        <f>IF(OR(L138="",M138=""),"",M138-L138)</f>
        <v/>
      </c>
      <c r="O138" s="15">
        <f>IF(OR(B138="",L138=""),"",IFERROR(L138-LOOKUP(2,1/($B$4:B137=B138),$M$4:M137),""))</f>
        <v/>
      </c>
      <c r="P138" s="16" t="n"/>
      <c r="Q138" s="16" t="n"/>
      <c r="R138" s="17" t="n"/>
      <c r="S138" s="11" t="n"/>
      <c r="T138" s="18">
        <f>IF(OR(A138="",I138=""),"",A138+I138)</f>
        <v/>
      </c>
      <c r="U138" s="18">
        <f>IF(OR(A138="",K138=""),"",IF(J138="",A138,J138)+K138)</f>
        <v/>
      </c>
    </row>
    <row r="139">
      <c r="A139" s="10" t="n"/>
      <c r="B139" s="11" t="n"/>
      <c r="C139" s="12">
        <f>IF(B139="","",IFERROR(VLOOKUP(B139,'السيارات'!$A$5:$F$104,6,FALSE),""))</f>
        <v/>
      </c>
      <c r="D139" s="11" t="n"/>
      <c r="E139" s="12">
        <f>IF(D139="","",IFERROR(VLOOKUP(D139,'السائقون'!$A$5:$C$154,3,FALSE),""))</f>
        <v/>
      </c>
      <c r="F139" s="11" t="n"/>
      <c r="G139" s="11" t="n"/>
      <c r="H139" s="11" t="n"/>
      <c r="I139" s="13" t="n"/>
      <c r="J139" s="10" t="n"/>
      <c r="K139" s="13" t="n"/>
      <c r="L139" s="14" t="n"/>
      <c r="M139" s="14" t="n"/>
      <c r="N139" s="15">
        <f>IF(OR(L139="",M139=""),"",M139-L139)</f>
        <v/>
      </c>
      <c r="O139" s="15">
        <f>IF(OR(B139="",L139=""),"",IFERROR(L139-LOOKUP(2,1/($B$4:B138=B139),$M$4:M138),""))</f>
        <v/>
      </c>
      <c r="P139" s="16" t="n"/>
      <c r="Q139" s="16" t="n"/>
      <c r="R139" s="17" t="n"/>
      <c r="S139" s="11" t="n"/>
      <c r="T139" s="18">
        <f>IF(OR(A139="",I139=""),"",A139+I139)</f>
        <v/>
      </c>
      <c r="U139" s="18">
        <f>IF(OR(A139="",K139=""),"",IF(J139="",A139,J139)+K139)</f>
        <v/>
      </c>
    </row>
    <row r="140">
      <c r="A140" s="10" t="n"/>
      <c r="B140" s="11" t="n"/>
      <c r="C140" s="12">
        <f>IF(B140="","",IFERROR(VLOOKUP(B140,'السيارات'!$A$5:$F$104,6,FALSE),""))</f>
        <v/>
      </c>
      <c r="D140" s="11" t="n"/>
      <c r="E140" s="12">
        <f>IF(D140="","",IFERROR(VLOOKUP(D140,'السائقون'!$A$5:$C$154,3,FALSE),""))</f>
        <v/>
      </c>
      <c r="F140" s="11" t="n"/>
      <c r="G140" s="11" t="n"/>
      <c r="H140" s="11" t="n"/>
      <c r="I140" s="13" t="n"/>
      <c r="J140" s="10" t="n"/>
      <c r="K140" s="13" t="n"/>
      <c r="L140" s="14" t="n"/>
      <c r="M140" s="14" t="n"/>
      <c r="N140" s="15">
        <f>IF(OR(L140="",M140=""),"",M140-L140)</f>
        <v/>
      </c>
      <c r="O140" s="15">
        <f>IF(OR(B140="",L140=""),"",IFERROR(L140-LOOKUP(2,1/($B$4:B139=B140),$M$4:M139),""))</f>
        <v/>
      </c>
      <c r="P140" s="16" t="n"/>
      <c r="Q140" s="16" t="n"/>
      <c r="R140" s="17" t="n"/>
      <c r="S140" s="11" t="n"/>
      <c r="T140" s="18">
        <f>IF(OR(A140="",I140=""),"",A140+I140)</f>
        <v/>
      </c>
      <c r="U140" s="18">
        <f>IF(OR(A140="",K140=""),"",IF(J140="",A140,J140)+K140)</f>
        <v/>
      </c>
    </row>
    <row r="141">
      <c r="A141" s="10" t="n"/>
      <c r="B141" s="11" t="n"/>
      <c r="C141" s="12">
        <f>IF(B141="","",IFERROR(VLOOKUP(B141,'السيارات'!$A$5:$F$104,6,FALSE),""))</f>
        <v/>
      </c>
      <c r="D141" s="11" t="n"/>
      <c r="E141" s="12">
        <f>IF(D141="","",IFERROR(VLOOKUP(D141,'السائقون'!$A$5:$C$154,3,FALSE),""))</f>
        <v/>
      </c>
      <c r="F141" s="11" t="n"/>
      <c r="G141" s="11" t="n"/>
      <c r="H141" s="11" t="n"/>
      <c r="I141" s="13" t="n"/>
      <c r="J141" s="10" t="n"/>
      <c r="K141" s="13" t="n"/>
      <c r="L141" s="14" t="n"/>
      <c r="M141" s="14" t="n"/>
      <c r="N141" s="15">
        <f>IF(OR(L141="",M141=""),"",M141-L141)</f>
        <v/>
      </c>
      <c r="O141" s="15">
        <f>IF(OR(B141="",L141=""),"",IFERROR(L141-LOOKUP(2,1/($B$4:B140=B141),$M$4:M140),""))</f>
        <v/>
      </c>
      <c r="P141" s="16" t="n"/>
      <c r="Q141" s="16" t="n"/>
      <c r="R141" s="17" t="n"/>
      <c r="S141" s="11" t="n"/>
      <c r="T141" s="18">
        <f>IF(OR(A141="",I141=""),"",A141+I141)</f>
        <v/>
      </c>
      <c r="U141" s="18">
        <f>IF(OR(A141="",K141=""),"",IF(J141="",A141,J141)+K141)</f>
        <v/>
      </c>
    </row>
    <row r="142">
      <c r="A142" s="10" t="n"/>
      <c r="B142" s="11" t="n"/>
      <c r="C142" s="12">
        <f>IF(B142="","",IFERROR(VLOOKUP(B142,'السيارات'!$A$5:$F$104,6,FALSE),""))</f>
        <v/>
      </c>
      <c r="D142" s="11" t="n"/>
      <c r="E142" s="12">
        <f>IF(D142="","",IFERROR(VLOOKUP(D142,'السائقون'!$A$5:$C$154,3,FALSE),""))</f>
        <v/>
      </c>
      <c r="F142" s="11" t="n"/>
      <c r="G142" s="11" t="n"/>
      <c r="H142" s="11" t="n"/>
      <c r="I142" s="13" t="n"/>
      <c r="J142" s="10" t="n"/>
      <c r="K142" s="13" t="n"/>
      <c r="L142" s="14" t="n"/>
      <c r="M142" s="14" t="n"/>
      <c r="N142" s="15">
        <f>IF(OR(L142="",M142=""),"",M142-L142)</f>
        <v/>
      </c>
      <c r="O142" s="15">
        <f>IF(OR(B142="",L142=""),"",IFERROR(L142-LOOKUP(2,1/($B$4:B141=B142),$M$4:M141),""))</f>
        <v/>
      </c>
      <c r="P142" s="16" t="n"/>
      <c r="Q142" s="16" t="n"/>
      <c r="R142" s="17" t="n"/>
      <c r="S142" s="11" t="n"/>
      <c r="T142" s="18">
        <f>IF(OR(A142="",I142=""),"",A142+I142)</f>
        <v/>
      </c>
      <c r="U142" s="18">
        <f>IF(OR(A142="",K142=""),"",IF(J142="",A142,J142)+K142)</f>
        <v/>
      </c>
    </row>
    <row r="143">
      <c r="A143" s="10" t="n"/>
      <c r="B143" s="11" t="n"/>
      <c r="C143" s="12">
        <f>IF(B143="","",IFERROR(VLOOKUP(B143,'السيارات'!$A$5:$F$104,6,FALSE),""))</f>
        <v/>
      </c>
      <c r="D143" s="11" t="n"/>
      <c r="E143" s="12">
        <f>IF(D143="","",IFERROR(VLOOKUP(D143,'السائقون'!$A$5:$C$154,3,FALSE),""))</f>
        <v/>
      </c>
      <c r="F143" s="11" t="n"/>
      <c r="G143" s="11" t="n"/>
      <c r="H143" s="11" t="n"/>
      <c r="I143" s="13" t="n"/>
      <c r="J143" s="10" t="n"/>
      <c r="K143" s="13" t="n"/>
      <c r="L143" s="14" t="n"/>
      <c r="M143" s="14" t="n"/>
      <c r="N143" s="15">
        <f>IF(OR(L143="",M143=""),"",M143-L143)</f>
        <v/>
      </c>
      <c r="O143" s="15">
        <f>IF(OR(B143="",L143=""),"",IFERROR(L143-LOOKUP(2,1/($B$4:B142=B143),$M$4:M142),""))</f>
        <v/>
      </c>
      <c r="P143" s="16" t="n"/>
      <c r="Q143" s="16" t="n"/>
      <c r="R143" s="17" t="n"/>
      <c r="S143" s="11" t="n"/>
      <c r="T143" s="18">
        <f>IF(OR(A143="",I143=""),"",A143+I143)</f>
        <v/>
      </c>
      <c r="U143" s="18">
        <f>IF(OR(A143="",K143=""),"",IF(J143="",A143,J143)+K143)</f>
        <v/>
      </c>
    </row>
    <row r="144">
      <c r="A144" s="10" t="n"/>
      <c r="B144" s="11" t="n"/>
      <c r="C144" s="12">
        <f>IF(B144="","",IFERROR(VLOOKUP(B144,'السيارات'!$A$5:$F$104,6,FALSE),""))</f>
        <v/>
      </c>
      <c r="D144" s="11" t="n"/>
      <c r="E144" s="12">
        <f>IF(D144="","",IFERROR(VLOOKUP(D144,'السائقون'!$A$5:$C$154,3,FALSE),""))</f>
        <v/>
      </c>
      <c r="F144" s="11" t="n"/>
      <c r="G144" s="11" t="n"/>
      <c r="H144" s="11" t="n"/>
      <c r="I144" s="13" t="n"/>
      <c r="J144" s="10" t="n"/>
      <c r="K144" s="13" t="n"/>
      <c r="L144" s="14" t="n"/>
      <c r="M144" s="14" t="n"/>
      <c r="N144" s="15">
        <f>IF(OR(L144="",M144=""),"",M144-L144)</f>
        <v/>
      </c>
      <c r="O144" s="15">
        <f>IF(OR(B144="",L144=""),"",IFERROR(L144-LOOKUP(2,1/($B$4:B143=B144),$M$4:M143),""))</f>
        <v/>
      </c>
      <c r="P144" s="16" t="n"/>
      <c r="Q144" s="16" t="n"/>
      <c r="R144" s="17" t="n"/>
      <c r="S144" s="11" t="n"/>
      <c r="T144" s="18">
        <f>IF(OR(A144="",I144=""),"",A144+I144)</f>
        <v/>
      </c>
      <c r="U144" s="18">
        <f>IF(OR(A144="",K144=""),"",IF(J144="",A144,J144)+K144)</f>
        <v/>
      </c>
    </row>
    <row r="145">
      <c r="A145" s="10" t="n"/>
      <c r="B145" s="11" t="n"/>
      <c r="C145" s="12">
        <f>IF(B145="","",IFERROR(VLOOKUP(B145,'السيارات'!$A$5:$F$104,6,FALSE),""))</f>
        <v/>
      </c>
      <c r="D145" s="11" t="n"/>
      <c r="E145" s="12">
        <f>IF(D145="","",IFERROR(VLOOKUP(D145,'السائقون'!$A$5:$C$154,3,FALSE),""))</f>
        <v/>
      </c>
      <c r="F145" s="11" t="n"/>
      <c r="G145" s="11" t="n"/>
      <c r="H145" s="11" t="n"/>
      <c r="I145" s="13" t="n"/>
      <c r="J145" s="10" t="n"/>
      <c r="K145" s="13" t="n"/>
      <c r="L145" s="14" t="n"/>
      <c r="M145" s="14" t="n"/>
      <c r="N145" s="15">
        <f>IF(OR(L145="",M145=""),"",M145-L145)</f>
        <v/>
      </c>
      <c r="O145" s="15">
        <f>IF(OR(B145="",L145=""),"",IFERROR(L145-LOOKUP(2,1/($B$4:B144=B145),$M$4:M144),""))</f>
        <v/>
      </c>
      <c r="P145" s="16" t="n"/>
      <c r="Q145" s="16" t="n"/>
      <c r="R145" s="17" t="n"/>
      <c r="S145" s="11" t="n"/>
      <c r="T145" s="18">
        <f>IF(OR(A145="",I145=""),"",A145+I145)</f>
        <v/>
      </c>
      <c r="U145" s="18">
        <f>IF(OR(A145="",K145=""),"",IF(J145="",A145,J145)+K145)</f>
        <v/>
      </c>
    </row>
    <row r="146">
      <c r="A146" s="10" t="n"/>
      <c r="B146" s="11" t="n"/>
      <c r="C146" s="12">
        <f>IF(B146="","",IFERROR(VLOOKUP(B146,'السيارات'!$A$5:$F$104,6,FALSE),""))</f>
        <v/>
      </c>
      <c r="D146" s="11" t="n"/>
      <c r="E146" s="12">
        <f>IF(D146="","",IFERROR(VLOOKUP(D146,'السائقون'!$A$5:$C$154,3,FALSE),""))</f>
        <v/>
      </c>
      <c r="F146" s="11" t="n"/>
      <c r="G146" s="11" t="n"/>
      <c r="H146" s="11" t="n"/>
      <c r="I146" s="13" t="n"/>
      <c r="J146" s="10" t="n"/>
      <c r="K146" s="13" t="n"/>
      <c r="L146" s="14" t="n"/>
      <c r="M146" s="14" t="n"/>
      <c r="N146" s="15">
        <f>IF(OR(L146="",M146=""),"",M146-L146)</f>
        <v/>
      </c>
      <c r="O146" s="15">
        <f>IF(OR(B146="",L146=""),"",IFERROR(L146-LOOKUP(2,1/($B$4:B145=B146),$M$4:M145),""))</f>
        <v/>
      </c>
      <c r="P146" s="16" t="n"/>
      <c r="Q146" s="16" t="n"/>
      <c r="R146" s="17" t="n"/>
      <c r="S146" s="11" t="n"/>
      <c r="T146" s="18">
        <f>IF(OR(A146="",I146=""),"",A146+I146)</f>
        <v/>
      </c>
      <c r="U146" s="18">
        <f>IF(OR(A146="",K146=""),"",IF(J146="",A146,J146)+K146)</f>
        <v/>
      </c>
    </row>
    <row r="147">
      <c r="A147" s="10" t="n"/>
      <c r="B147" s="11" t="n"/>
      <c r="C147" s="12">
        <f>IF(B147="","",IFERROR(VLOOKUP(B147,'السيارات'!$A$5:$F$104,6,FALSE),""))</f>
        <v/>
      </c>
      <c r="D147" s="11" t="n"/>
      <c r="E147" s="12">
        <f>IF(D147="","",IFERROR(VLOOKUP(D147,'السائقون'!$A$5:$C$154,3,FALSE),""))</f>
        <v/>
      </c>
      <c r="F147" s="11" t="n"/>
      <c r="G147" s="11" t="n"/>
      <c r="H147" s="11" t="n"/>
      <c r="I147" s="13" t="n"/>
      <c r="J147" s="10" t="n"/>
      <c r="K147" s="13" t="n"/>
      <c r="L147" s="14" t="n"/>
      <c r="M147" s="14" t="n"/>
      <c r="N147" s="15">
        <f>IF(OR(L147="",M147=""),"",M147-L147)</f>
        <v/>
      </c>
      <c r="O147" s="15">
        <f>IF(OR(B147="",L147=""),"",IFERROR(L147-LOOKUP(2,1/($B$4:B146=B147),$M$4:M146),""))</f>
        <v/>
      </c>
      <c r="P147" s="16" t="n"/>
      <c r="Q147" s="16" t="n"/>
      <c r="R147" s="17" t="n"/>
      <c r="S147" s="11" t="n"/>
      <c r="T147" s="18">
        <f>IF(OR(A147="",I147=""),"",A147+I147)</f>
        <v/>
      </c>
      <c r="U147" s="18">
        <f>IF(OR(A147="",K147=""),"",IF(J147="",A147,J147)+K147)</f>
        <v/>
      </c>
    </row>
    <row r="148">
      <c r="A148" s="10" t="n"/>
      <c r="B148" s="11" t="n"/>
      <c r="C148" s="12">
        <f>IF(B148="","",IFERROR(VLOOKUP(B148,'السيارات'!$A$5:$F$104,6,FALSE),""))</f>
        <v/>
      </c>
      <c r="D148" s="11" t="n"/>
      <c r="E148" s="12">
        <f>IF(D148="","",IFERROR(VLOOKUP(D148,'السائقون'!$A$5:$C$154,3,FALSE),""))</f>
        <v/>
      </c>
      <c r="F148" s="11" t="n"/>
      <c r="G148" s="11" t="n"/>
      <c r="H148" s="11" t="n"/>
      <c r="I148" s="13" t="n"/>
      <c r="J148" s="10" t="n"/>
      <c r="K148" s="13" t="n"/>
      <c r="L148" s="14" t="n"/>
      <c r="M148" s="14" t="n"/>
      <c r="N148" s="15">
        <f>IF(OR(L148="",M148=""),"",M148-L148)</f>
        <v/>
      </c>
      <c r="O148" s="15">
        <f>IF(OR(B148="",L148=""),"",IFERROR(L148-LOOKUP(2,1/($B$4:B147=B148),$M$4:M147),""))</f>
        <v/>
      </c>
      <c r="P148" s="16" t="n"/>
      <c r="Q148" s="16" t="n"/>
      <c r="R148" s="17" t="n"/>
      <c r="S148" s="11" t="n"/>
      <c r="T148" s="18">
        <f>IF(OR(A148="",I148=""),"",A148+I148)</f>
        <v/>
      </c>
      <c r="U148" s="18">
        <f>IF(OR(A148="",K148=""),"",IF(J148="",A148,J148)+K148)</f>
        <v/>
      </c>
    </row>
    <row r="149">
      <c r="A149" s="10" t="n"/>
      <c r="B149" s="11" t="n"/>
      <c r="C149" s="12">
        <f>IF(B149="","",IFERROR(VLOOKUP(B149,'السيارات'!$A$5:$F$104,6,FALSE),""))</f>
        <v/>
      </c>
      <c r="D149" s="11" t="n"/>
      <c r="E149" s="12">
        <f>IF(D149="","",IFERROR(VLOOKUP(D149,'السائقون'!$A$5:$C$154,3,FALSE),""))</f>
        <v/>
      </c>
      <c r="F149" s="11" t="n"/>
      <c r="G149" s="11" t="n"/>
      <c r="H149" s="11" t="n"/>
      <c r="I149" s="13" t="n"/>
      <c r="J149" s="10" t="n"/>
      <c r="K149" s="13" t="n"/>
      <c r="L149" s="14" t="n"/>
      <c r="M149" s="14" t="n"/>
      <c r="N149" s="15">
        <f>IF(OR(L149="",M149=""),"",M149-L149)</f>
        <v/>
      </c>
      <c r="O149" s="15">
        <f>IF(OR(B149="",L149=""),"",IFERROR(L149-LOOKUP(2,1/($B$4:B148=B149),$M$4:M148),""))</f>
        <v/>
      </c>
      <c r="P149" s="16" t="n"/>
      <c r="Q149" s="16" t="n"/>
      <c r="R149" s="17" t="n"/>
      <c r="S149" s="11" t="n"/>
      <c r="T149" s="18">
        <f>IF(OR(A149="",I149=""),"",A149+I149)</f>
        <v/>
      </c>
      <c r="U149" s="18">
        <f>IF(OR(A149="",K149=""),"",IF(J149="",A149,J149)+K149)</f>
        <v/>
      </c>
    </row>
    <row r="150">
      <c r="A150" s="10" t="n"/>
      <c r="B150" s="11" t="n"/>
      <c r="C150" s="12">
        <f>IF(B150="","",IFERROR(VLOOKUP(B150,'السيارات'!$A$5:$F$104,6,FALSE),""))</f>
        <v/>
      </c>
      <c r="D150" s="11" t="n"/>
      <c r="E150" s="12">
        <f>IF(D150="","",IFERROR(VLOOKUP(D150,'السائقون'!$A$5:$C$154,3,FALSE),""))</f>
        <v/>
      </c>
      <c r="F150" s="11" t="n"/>
      <c r="G150" s="11" t="n"/>
      <c r="H150" s="11" t="n"/>
      <c r="I150" s="13" t="n"/>
      <c r="J150" s="10" t="n"/>
      <c r="K150" s="13" t="n"/>
      <c r="L150" s="14" t="n"/>
      <c r="M150" s="14" t="n"/>
      <c r="N150" s="15">
        <f>IF(OR(L150="",M150=""),"",M150-L150)</f>
        <v/>
      </c>
      <c r="O150" s="15">
        <f>IF(OR(B150="",L150=""),"",IFERROR(L150-LOOKUP(2,1/($B$4:B149=B150),$M$4:M149),""))</f>
        <v/>
      </c>
      <c r="P150" s="16" t="n"/>
      <c r="Q150" s="16" t="n"/>
      <c r="R150" s="17" t="n"/>
      <c r="S150" s="11" t="n"/>
      <c r="T150" s="18">
        <f>IF(OR(A150="",I150=""),"",A150+I150)</f>
        <v/>
      </c>
      <c r="U150" s="18">
        <f>IF(OR(A150="",K150=""),"",IF(J150="",A150,J150)+K150)</f>
        <v/>
      </c>
    </row>
    <row r="151">
      <c r="A151" s="10" t="n"/>
      <c r="B151" s="11" t="n"/>
      <c r="C151" s="12">
        <f>IF(B151="","",IFERROR(VLOOKUP(B151,'السيارات'!$A$5:$F$104,6,FALSE),""))</f>
        <v/>
      </c>
      <c r="D151" s="11" t="n"/>
      <c r="E151" s="12">
        <f>IF(D151="","",IFERROR(VLOOKUP(D151,'السائقون'!$A$5:$C$154,3,FALSE),""))</f>
        <v/>
      </c>
      <c r="F151" s="11" t="n"/>
      <c r="G151" s="11" t="n"/>
      <c r="H151" s="11" t="n"/>
      <c r="I151" s="13" t="n"/>
      <c r="J151" s="10" t="n"/>
      <c r="K151" s="13" t="n"/>
      <c r="L151" s="14" t="n"/>
      <c r="M151" s="14" t="n"/>
      <c r="N151" s="15">
        <f>IF(OR(L151="",M151=""),"",M151-L151)</f>
        <v/>
      </c>
      <c r="O151" s="15">
        <f>IF(OR(B151="",L151=""),"",IFERROR(L151-LOOKUP(2,1/($B$4:B150=B151),$M$4:M150),""))</f>
        <v/>
      </c>
      <c r="P151" s="16" t="n"/>
      <c r="Q151" s="16" t="n"/>
      <c r="R151" s="17" t="n"/>
      <c r="S151" s="11" t="n"/>
      <c r="T151" s="18">
        <f>IF(OR(A151="",I151=""),"",A151+I151)</f>
        <v/>
      </c>
      <c r="U151" s="18">
        <f>IF(OR(A151="",K151=""),"",IF(J151="",A151,J151)+K151)</f>
        <v/>
      </c>
    </row>
    <row r="152">
      <c r="A152" s="10" t="n"/>
      <c r="B152" s="11" t="n"/>
      <c r="C152" s="12">
        <f>IF(B152="","",IFERROR(VLOOKUP(B152,'السيارات'!$A$5:$F$104,6,FALSE),""))</f>
        <v/>
      </c>
      <c r="D152" s="11" t="n"/>
      <c r="E152" s="12">
        <f>IF(D152="","",IFERROR(VLOOKUP(D152,'السائقون'!$A$5:$C$154,3,FALSE),""))</f>
        <v/>
      </c>
      <c r="F152" s="11" t="n"/>
      <c r="G152" s="11" t="n"/>
      <c r="H152" s="11" t="n"/>
      <c r="I152" s="13" t="n"/>
      <c r="J152" s="10" t="n"/>
      <c r="K152" s="13" t="n"/>
      <c r="L152" s="14" t="n"/>
      <c r="M152" s="14" t="n"/>
      <c r="N152" s="15">
        <f>IF(OR(L152="",M152=""),"",M152-L152)</f>
        <v/>
      </c>
      <c r="O152" s="15">
        <f>IF(OR(B152="",L152=""),"",IFERROR(L152-LOOKUP(2,1/($B$4:B151=B152),$M$4:M151),""))</f>
        <v/>
      </c>
      <c r="P152" s="16" t="n"/>
      <c r="Q152" s="16" t="n"/>
      <c r="R152" s="17" t="n"/>
      <c r="S152" s="11" t="n"/>
      <c r="T152" s="18">
        <f>IF(OR(A152="",I152=""),"",A152+I152)</f>
        <v/>
      </c>
      <c r="U152" s="18">
        <f>IF(OR(A152="",K152=""),"",IF(J152="",A152,J152)+K152)</f>
        <v/>
      </c>
    </row>
    <row r="153">
      <c r="A153" s="10" t="n"/>
      <c r="B153" s="11" t="n"/>
      <c r="C153" s="12">
        <f>IF(B153="","",IFERROR(VLOOKUP(B153,'السيارات'!$A$5:$F$104,6,FALSE),""))</f>
        <v/>
      </c>
      <c r="D153" s="11" t="n"/>
      <c r="E153" s="12">
        <f>IF(D153="","",IFERROR(VLOOKUP(D153,'السائقون'!$A$5:$C$154,3,FALSE),""))</f>
        <v/>
      </c>
      <c r="F153" s="11" t="n"/>
      <c r="G153" s="11" t="n"/>
      <c r="H153" s="11" t="n"/>
      <c r="I153" s="13" t="n"/>
      <c r="J153" s="10" t="n"/>
      <c r="K153" s="13" t="n"/>
      <c r="L153" s="14" t="n"/>
      <c r="M153" s="14" t="n"/>
      <c r="N153" s="15">
        <f>IF(OR(L153="",M153=""),"",M153-L153)</f>
        <v/>
      </c>
      <c r="O153" s="15">
        <f>IF(OR(B153="",L153=""),"",IFERROR(L153-LOOKUP(2,1/($B$4:B152=B153),$M$4:M152),""))</f>
        <v/>
      </c>
      <c r="P153" s="16" t="n"/>
      <c r="Q153" s="16" t="n"/>
      <c r="R153" s="17" t="n"/>
      <c r="S153" s="11" t="n"/>
      <c r="T153" s="18">
        <f>IF(OR(A153="",I153=""),"",A153+I153)</f>
        <v/>
      </c>
      <c r="U153" s="18">
        <f>IF(OR(A153="",K153=""),"",IF(J153="",A153,J153)+K153)</f>
        <v/>
      </c>
    </row>
    <row r="154">
      <c r="A154" s="10" t="n"/>
      <c r="B154" s="11" t="n"/>
      <c r="C154" s="12">
        <f>IF(B154="","",IFERROR(VLOOKUP(B154,'السيارات'!$A$5:$F$104,6,FALSE),""))</f>
        <v/>
      </c>
      <c r="D154" s="11" t="n"/>
      <c r="E154" s="12">
        <f>IF(D154="","",IFERROR(VLOOKUP(D154,'السائقون'!$A$5:$C$154,3,FALSE),""))</f>
        <v/>
      </c>
      <c r="F154" s="11" t="n"/>
      <c r="G154" s="11" t="n"/>
      <c r="H154" s="11" t="n"/>
      <c r="I154" s="13" t="n"/>
      <c r="J154" s="10" t="n"/>
      <c r="K154" s="13" t="n"/>
      <c r="L154" s="14" t="n"/>
      <c r="M154" s="14" t="n"/>
      <c r="N154" s="15">
        <f>IF(OR(L154="",M154=""),"",M154-L154)</f>
        <v/>
      </c>
      <c r="O154" s="15">
        <f>IF(OR(B154="",L154=""),"",IFERROR(L154-LOOKUP(2,1/($B$4:B153=B154),$M$4:M153),""))</f>
        <v/>
      </c>
      <c r="P154" s="16" t="n"/>
      <c r="Q154" s="16" t="n"/>
      <c r="R154" s="17" t="n"/>
      <c r="S154" s="11" t="n"/>
      <c r="T154" s="18">
        <f>IF(OR(A154="",I154=""),"",A154+I154)</f>
        <v/>
      </c>
      <c r="U154" s="18">
        <f>IF(OR(A154="",K154=""),"",IF(J154="",A154,J154)+K154)</f>
        <v/>
      </c>
    </row>
    <row r="155">
      <c r="A155" s="10" t="n"/>
      <c r="B155" s="11" t="n"/>
      <c r="C155" s="12">
        <f>IF(B155="","",IFERROR(VLOOKUP(B155,'السيارات'!$A$5:$F$104,6,FALSE),""))</f>
        <v/>
      </c>
      <c r="D155" s="11" t="n"/>
      <c r="E155" s="12">
        <f>IF(D155="","",IFERROR(VLOOKUP(D155,'السائقون'!$A$5:$C$154,3,FALSE),""))</f>
        <v/>
      </c>
      <c r="F155" s="11" t="n"/>
      <c r="G155" s="11" t="n"/>
      <c r="H155" s="11" t="n"/>
      <c r="I155" s="13" t="n"/>
      <c r="J155" s="10" t="n"/>
      <c r="K155" s="13" t="n"/>
      <c r="L155" s="14" t="n"/>
      <c r="M155" s="14" t="n"/>
      <c r="N155" s="15">
        <f>IF(OR(L155="",M155=""),"",M155-L155)</f>
        <v/>
      </c>
      <c r="O155" s="15">
        <f>IF(OR(B155="",L155=""),"",IFERROR(L155-LOOKUP(2,1/($B$4:B154=B155),$M$4:M154),""))</f>
        <v/>
      </c>
      <c r="P155" s="16" t="n"/>
      <c r="Q155" s="16" t="n"/>
      <c r="R155" s="17" t="n"/>
      <c r="S155" s="11" t="n"/>
      <c r="T155" s="18">
        <f>IF(OR(A155="",I155=""),"",A155+I155)</f>
        <v/>
      </c>
      <c r="U155" s="18">
        <f>IF(OR(A155="",K155=""),"",IF(J155="",A155,J155)+K155)</f>
        <v/>
      </c>
    </row>
    <row r="156">
      <c r="A156" s="10" t="n"/>
      <c r="B156" s="11" t="n"/>
      <c r="C156" s="12">
        <f>IF(B156="","",IFERROR(VLOOKUP(B156,'السيارات'!$A$5:$F$104,6,FALSE),""))</f>
        <v/>
      </c>
      <c r="D156" s="11" t="n"/>
      <c r="E156" s="12">
        <f>IF(D156="","",IFERROR(VLOOKUP(D156,'السائقون'!$A$5:$C$154,3,FALSE),""))</f>
        <v/>
      </c>
      <c r="F156" s="11" t="n"/>
      <c r="G156" s="11" t="n"/>
      <c r="H156" s="11" t="n"/>
      <c r="I156" s="13" t="n"/>
      <c r="J156" s="10" t="n"/>
      <c r="K156" s="13" t="n"/>
      <c r="L156" s="14" t="n"/>
      <c r="M156" s="14" t="n"/>
      <c r="N156" s="15">
        <f>IF(OR(L156="",M156=""),"",M156-L156)</f>
        <v/>
      </c>
      <c r="O156" s="15">
        <f>IF(OR(B156="",L156=""),"",IFERROR(L156-LOOKUP(2,1/($B$4:B155=B156),$M$4:M155),""))</f>
        <v/>
      </c>
      <c r="P156" s="16" t="n"/>
      <c r="Q156" s="16" t="n"/>
      <c r="R156" s="17" t="n"/>
      <c r="S156" s="11" t="n"/>
      <c r="T156" s="18">
        <f>IF(OR(A156="",I156=""),"",A156+I156)</f>
        <v/>
      </c>
      <c r="U156" s="18">
        <f>IF(OR(A156="",K156=""),"",IF(J156="",A156,J156)+K156)</f>
        <v/>
      </c>
    </row>
    <row r="157">
      <c r="A157" s="10" t="n"/>
      <c r="B157" s="11" t="n"/>
      <c r="C157" s="12">
        <f>IF(B157="","",IFERROR(VLOOKUP(B157,'السيارات'!$A$5:$F$104,6,FALSE),""))</f>
        <v/>
      </c>
      <c r="D157" s="11" t="n"/>
      <c r="E157" s="12">
        <f>IF(D157="","",IFERROR(VLOOKUP(D157,'السائقون'!$A$5:$C$154,3,FALSE),""))</f>
        <v/>
      </c>
      <c r="F157" s="11" t="n"/>
      <c r="G157" s="11" t="n"/>
      <c r="H157" s="11" t="n"/>
      <c r="I157" s="13" t="n"/>
      <c r="J157" s="10" t="n"/>
      <c r="K157" s="13" t="n"/>
      <c r="L157" s="14" t="n"/>
      <c r="M157" s="14" t="n"/>
      <c r="N157" s="15">
        <f>IF(OR(L157="",M157=""),"",M157-L157)</f>
        <v/>
      </c>
      <c r="O157" s="15">
        <f>IF(OR(B157="",L157=""),"",IFERROR(L157-LOOKUP(2,1/($B$4:B156=B157),$M$4:M156),""))</f>
        <v/>
      </c>
      <c r="P157" s="16" t="n"/>
      <c r="Q157" s="16" t="n"/>
      <c r="R157" s="17" t="n"/>
      <c r="S157" s="11" t="n"/>
      <c r="T157" s="18">
        <f>IF(OR(A157="",I157=""),"",A157+I157)</f>
        <v/>
      </c>
      <c r="U157" s="18">
        <f>IF(OR(A157="",K157=""),"",IF(J157="",A157,J157)+K157)</f>
        <v/>
      </c>
    </row>
    <row r="158">
      <c r="A158" s="10" t="n"/>
      <c r="B158" s="11" t="n"/>
      <c r="C158" s="12">
        <f>IF(B158="","",IFERROR(VLOOKUP(B158,'السيارات'!$A$5:$F$104,6,FALSE),""))</f>
        <v/>
      </c>
      <c r="D158" s="11" t="n"/>
      <c r="E158" s="12">
        <f>IF(D158="","",IFERROR(VLOOKUP(D158,'السائقون'!$A$5:$C$154,3,FALSE),""))</f>
        <v/>
      </c>
      <c r="F158" s="11" t="n"/>
      <c r="G158" s="11" t="n"/>
      <c r="H158" s="11" t="n"/>
      <c r="I158" s="13" t="n"/>
      <c r="J158" s="10" t="n"/>
      <c r="K158" s="13" t="n"/>
      <c r="L158" s="14" t="n"/>
      <c r="M158" s="14" t="n"/>
      <c r="N158" s="15">
        <f>IF(OR(L158="",M158=""),"",M158-L158)</f>
        <v/>
      </c>
      <c r="O158" s="15">
        <f>IF(OR(B158="",L158=""),"",IFERROR(L158-LOOKUP(2,1/($B$4:B157=B158),$M$4:M157),""))</f>
        <v/>
      </c>
      <c r="P158" s="16" t="n"/>
      <c r="Q158" s="16" t="n"/>
      <c r="R158" s="17" t="n"/>
      <c r="S158" s="11" t="n"/>
      <c r="T158" s="18">
        <f>IF(OR(A158="",I158=""),"",A158+I158)</f>
        <v/>
      </c>
      <c r="U158" s="18">
        <f>IF(OR(A158="",K158=""),"",IF(J158="",A158,J158)+K158)</f>
        <v/>
      </c>
    </row>
    <row r="159">
      <c r="A159" s="10" t="n"/>
      <c r="B159" s="11" t="n"/>
      <c r="C159" s="12">
        <f>IF(B159="","",IFERROR(VLOOKUP(B159,'السيارات'!$A$5:$F$104,6,FALSE),""))</f>
        <v/>
      </c>
      <c r="D159" s="11" t="n"/>
      <c r="E159" s="12">
        <f>IF(D159="","",IFERROR(VLOOKUP(D159,'السائقون'!$A$5:$C$154,3,FALSE),""))</f>
        <v/>
      </c>
      <c r="F159" s="11" t="n"/>
      <c r="G159" s="11" t="n"/>
      <c r="H159" s="11" t="n"/>
      <c r="I159" s="13" t="n"/>
      <c r="J159" s="10" t="n"/>
      <c r="K159" s="13" t="n"/>
      <c r="L159" s="14" t="n"/>
      <c r="M159" s="14" t="n"/>
      <c r="N159" s="15">
        <f>IF(OR(L159="",M159=""),"",M159-L159)</f>
        <v/>
      </c>
      <c r="O159" s="15">
        <f>IF(OR(B159="",L159=""),"",IFERROR(L159-LOOKUP(2,1/($B$4:B158=B159),$M$4:M158),""))</f>
        <v/>
      </c>
      <c r="P159" s="16" t="n"/>
      <c r="Q159" s="16" t="n"/>
      <c r="R159" s="17" t="n"/>
      <c r="S159" s="11" t="n"/>
      <c r="T159" s="18">
        <f>IF(OR(A159="",I159=""),"",A159+I159)</f>
        <v/>
      </c>
      <c r="U159" s="18">
        <f>IF(OR(A159="",K159=""),"",IF(J159="",A159,J159)+K159)</f>
        <v/>
      </c>
    </row>
    <row r="160">
      <c r="A160" s="10" t="n"/>
      <c r="B160" s="11" t="n"/>
      <c r="C160" s="12">
        <f>IF(B160="","",IFERROR(VLOOKUP(B160,'السيارات'!$A$5:$F$104,6,FALSE),""))</f>
        <v/>
      </c>
      <c r="D160" s="11" t="n"/>
      <c r="E160" s="12">
        <f>IF(D160="","",IFERROR(VLOOKUP(D160,'السائقون'!$A$5:$C$154,3,FALSE),""))</f>
        <v/>
      </c>
      <c r="F160" s="11" t="n"/>
      <c r="G160" s="11" t="n"/>
      <c r="H160" s="11" t="n"/>
      <c r="I160" s="13" t="n"/>
      <c r="J160" s="10" t="n"/>
      <c r="K160" s="13" t="n"/>
      <c r="L160" s="14" t="n"/>
      <c r="M160" s="14" t="n"/>
      <c r="N160" s="15">
        <f>IF(OR(L160="",M160=""),"",M160-L160)</f>
        <v/>
      </c>
      <c r="O160" s="15">
        <f>IF(OR(B160="",L160=""),"",IFERROR(L160-LOOKUP(2,1/($B$4:B159=B160),$M$4:M159),""))</f>
        <v/>
      </c>
      <c r="P160" s="16" t="n"/>
      <c r="Q160" s="16" t="n"/>
      <c r="R160" s="17" t="n"/>
      <c r="S160" s="11" t="n"/>
      <c r="T160" s="18">
        <f>IF(OR(A160="",I160=""),"",A160+I160)</f>
        <v/>
      </c>
      <c r="U160" s="18">
        <f>IF(OR(A160="",K160=""),"",IF(J160="",A160,J160)+K160)</f>
        <v/>
      </c>
    </row>
    <row r="161">
      <c r="A161" s="10" t="n"/>
      <c r="B161" s="11" t="n"/>
      <c r="C161" s="12">
        <f>IF(B161="","",IFERROR(VLOOKUP(B161,'السيارات'!$A$5:$F$104,6,FALSE),""))</f>
        <v/>
      </c>
      <c r="D161" s="11" t="n"/>
      <c r="E161" s="12">
        <f>IF(D161="","",IFERROR(VLOOKUP(D161,'السائقون'!$A$5:$C$154,3,FALSE),""))</f>
        <v/>
      </c>
      <c r="F161" s="11" t="n"/>
      <c r="G161" s="11" t="n"/>
      <c r="H161" s="11" t="n"/>
      <c r="I161" s="13" t="n"/>
      <c r="J161" s="10" t="n"/>
      <c r="K161" s="13" t="n"/>
      <c r="L161" s="14" t="n"/>
      <c r="M161" s="14" t="n"/>
      <c r="N161" s="15">
        <f>IF(OR(L161="",M161=""),"",M161-L161)</f>
        <v/>
      </c>
      <c r="O161" s="15">
        <f>IF(OR(B161="",L161=""),"",IFERROR(L161-LOOKUP(2,1/($B$4:B160=B161),$M$4:M160),""))</f>
        <v/>
      </c>
      <c r="P161" s="16" t="n"/>
      <c r="Q161" s="16" t="n"/>
      <c r="R161" s="17" t="n"/>
      <c r="S161" s="11" t="n"/>
      <c r="T161" s="18">
        <f>IF(OR(A161="",I161=""),"",A161+I161)</f>
        <v/>
      </c>
      <c r="U161" s="18">
        <f>IF(OR(A161="",K161=""),"",IF(J161="",A161,J161)+K161)</f>
        <v/>
      </c>
    </row>
    <row r="162">
      <c r="A162" s="10" t="n"/>
      <c r="B162" s="11" t="n"/>
      <c r="C162" s="12">
        <f>IF(B162="","",IFERROR(VLOOKUP(B162,'السيارات'!$A$5:$F$104,6,FALSE),""))</f>
        <v/>
      </c>
      <c r="D162" s="11" t="n"/>
      <c r="E162" s="12">
        <f>IF(D162="","",IFERROR(VLOOKUP(D162,'السائقون'!$A$5:$C$154,3,FALSE),""))</f>
        <v/>
      </c>
      <c r="F162" s="11" t="n"/>
      <c r="G162" s="11" t="n"/>
      <c r="H162" s="11" t="n"/>
      <c r="I162" s="13" t="n"/>
      <c r="J162" s="10" t="n"/>
      <c r="K162" s="13" t="n"/>
      <c r="L162" s="14" t="n"/>
      <c r="M162" s="14" t="n"/>
      <c r="N162" s="15">
        <f>IF(OR(L162="",M162=""),"",M162-L162)</f>
        <v/>
      </c>
      <c r="O162" s="15">
        <f>IF(OR(B162="",L162=""),"",IFERROR(L162-LOOKUP(2,1/($B$4:B161=B162),$M$4:M161),""))</f>
        <v/>
      </c>
      <c r="P162" s="16" t="n"/>
      <c r="Q162" s="16" t="n"/>
      <c r="R162" s="17" t="n"/>
      <c r="S162" s="11" t="n"/>
      <c r="T162" s="18">
        <f>IF(OR(A162="",I162=""),"",A162+I162)</f>
        <v/>
      </c>
      <c r="U162" s="18">
        <f>IF(OR(A162="",K162=""),"",IF(J162="",A162,J162)+K162)</f>
        <v/>
      </c>
    </row>
    <row r="163">
      <c r="A163" s="10" t="n"/>
      <c r="B163" s="11" t="n"/>
      <c r="C163" s="12">
        <f>IF(B163="","",IFERROR(VLOOKUP(B163,'السيارات'!$A$5:$F$104,6,FALSE),""))</f>
        <v/>
      </c>
      <c r="D163" s="11" t="n"/>
      <c r="E163" s="12">
        <f>IF(D163="","",IFERROR(VLOOKUP(D163,'السائقون'!$A$5:$C$154,3,FALSE),""))</f>
        <v/>
      </c>
      <c r="F163" s="11" t="n"/>
      <c r="G163" s="11" t="n"/>
      <c r="H163" s="11" t="n"/>
      <c r="I163" s="13" t="n"/>
      <c r="J163" s="10" t="n"/>
      <c r="K163" s="13" t="n"/>
      <c r="L163" s="14" t="n"/>
      <c r="M163" s="14" t="n"/>
      <c r="N163" s="15">
        <f>IF(OR(L163="",M163=""),"",M163-L163)</f>
        <v/>
      </c>
      <c r="O163" s="15">
        <f>IF(OR(B163="",L163=""),"",IFERROR(L163-LOOKUP(2,1/($B$4:B162=B163),$M$4:M162),""))</f>
        <v/>
      </c>
      <c r="P163" s="16" t="n"/>
      <c r="Q163" s="16" t="n"/>
      <c r="R163" s="17" t="n"/>
      <c r="S163" s="11" t="n"/>
      <c r="T163" s="18">
        <f>IF(OR(A163="",I163=""),"",A163+I163)</f>
        <v/>
      </c>
      <c r="U163" s="18">
        <f>IF(OR(A163="",K163=""),"",IF(J163="",A163,J163)+K163)</f>
        <v/>
      </c>
    </row>
    <row r="164">
      <c r="A164" s="10" t="n"/>
      <c r="B164" s="11" t="n"/>
      <c r="C164" s="12">
        <f>IF(B164="","",IFERROR(VLOOKUP(B164,'السيارات'!$A$5:$F$104,6,FALSE),""))</f>
        <v/>
      </c>
      <c r="D164" s="11" t="n"/>
      <c r="E164" s="12">
        <f>IF(D164="","",IFERROR(VLOOKUP(D164,'السائقون'!$A$5:$C$154,3,FALSE),""))</f>
        <v/>
      </c>
      <c r="F164" s="11" t="n"/>
      <c r="G164" s="11" t="n"/>
      <c r="H164" s="11" t="n"/>
      <c r="I164" s="13" t="n"/>
      <c r="J164" s="10" t="n"/>
      <c r="K164" s="13" t="n"/>
      <c r="L164" s="14" t="n"/>
      <c r="M164" s="14" t="n"/>
      <c r="N164" s="15">
        <f>IF(OR(L164="",M164=""),"",M164-L164)</f>
        <v/>
      </c>
      <c r="O164" s="15">
        <f>IF(OR(B164="",L164=""),"",IFERROR(L164-LOOKUP(2,1/($B$4:B163=B164),$M$4:M163),""))</f>
        <v/>
      </c>
      <c r="P164" s="16" t="n"/>
      <c r="Q164" s="16" t="n"/>
      <c r="R164" s="17" t="n"/>
      <c r="S164" s="11" t="n"/>
      <c r="T164" s="18">
        <f>IF(OR(A164="",I164=""),"",A164+I164)</f>
        <v/>
      </c>
      <c r="U164" s="18">
        <f>IF(OR(A164="",K164=""),"",IF(J164="",A164,J164)+K164)</f>
        <v/>
      </c>
    </row>
    <row r="165">
      <c r="A165" s="10" t="n"/>
      <c r="B165" s="11" t="n"/>
      <c r="C165" s="12">
        <f>IF(B165="","",IFERROR(VLOOKUP(B165,'السيارات'!$A$5:$F$104,6,FALSE),""))</f>
        <v/>
      </c>
      <c r="D165" s="11" t="n"/>
      <c r="E165" s="12">
        <f>IF(D165="","",IFERROR(VLOOKUP(D165,'السائقون'!$A$5:$C$154,3,FALSE),""))</f>
        <v/>
      </c>
      <c r="F165" s="11" t="n"/>
      <c r="G165" s="11" t="n"/>
      <c r="H165" s="11" t="n"/>
      <c r="I165" s="13" t="n"/>
      <c r="J165" s="10" t="n"/>
      <c r="K165" s="13" t="n"/>
      <c r="L165" s="14" t="n"/>
      <c r="M165" s="14" t="n"/>
      <c r="N165" s="15">
        <f>IF(OR(L165="",M165=""),"",M165-L165)</f>
        <v/>
      </c>
      <c r="O165" s="15">
        <f>IF(OR(B165="",L165=""),"",IFERROR(L165-LOOKUP(2,1/($B$4:B164=B165),$M$4:M164),""))</f>
        <v/>
      </c>
      <c r="P165" s="16" t="n"/>
      <c r="Q165" s="16" t="n"/>
      <c r="R165" s="17" t="n"/>
      <c r="S165" s="11" t="n"/>
      <c r="T165" s="18">
        <f>IF(OR(A165="",I165=""),"",A165+I165)</f>
        <v/>
      </c>
      <c r="U165" s="18">
        <f>IF(OR(A165="",K165=""),"",IF(J165="",A165,J165)+K165)</f>
        <v/>
      </c>
    </row>
    <row r="166">
      <c r="A166" s="10" t="n"/>
      <c r="B166" s="11" t="n"/>
      <c r="C166" s="12">
        <f>IF(B166="","",IFERROR(VLOOKUP(B166,'السيارات'!$A$5:$F$104,6,FALSE),""))</f>
        <v/>
      </c>
      <c r="D166" s="11" t="n"/>
      <c r="E166" s="12">
        <f>IF(D166="","",IFERROR(VLOOKUP(D166,'السائقون'!$A$5:$C$154,3,FALSE),""))</f>
        <v/>
      </c>
      <c r="F166" s="11" t="n"/>
      <c r="G166" s="11" t="n"/>
      <c r="H166" s="11" t="n"/>
      <c r="I166" s="13" t="n"/>
      <c r="J166" s="10" t="n"/>
      <c r="K166" s="13" t="n"/>
      <c r="L166" s="14" t="n"/>
      <c r="M166" s="14" t="n"/>
      <c r="N166" s="15">
        <f>IF(OR(L166="",M166=""),"",M166-L166)</f>
        <v/>
      </c>
      <c r="O166" s="15">
        <f>IF(OR(B166="",L166=""),"",IFERROR(L166-LOOKUP(2,1/($B$4:B165=B166),$M$4:M165),""))</f>
        <v/>
      </c>
      <c r="P166" s="16" t="n"/>
      <c r="Q166" s="16" t="n"/>
      <c r="R166" s="17" t="n"/>
      <c r="S166" s="11" t="n"/>
      <c r="T166" s="18">
        <f>IF(OR(A166="",I166=""),"",A166+I166)</f>
        <v/>
      </c>
      <c r="U166" s="18">
        <f>IF(OR(A166="",K166=""),"",IF(J166="",A166,J166)+K166)</f>
        <v/>
      </c>
    </row>
    <row r="167">
      <c r="A167" s="10" t="n"/>
      <c r="B167" s="11" t="n"/>
      <c r="C167" s="12">
        <f>IF(B167="","",IFERROR(VLOOKUP(B167,'السيارات'!$A$5:$F$104,6,FALSE),""))</f>
        <v/>
      </c>
      <c r="D167" s="11" t="n"/>
      <c r="E167" s="12">
        <f>IF(D167="","",IFERROR(VLOOKUP(D167,'السائقون'!$A$5:$C$154,3,FALSE),""))</f>
        <v/>
      </c>
      <c r="F167" s="11" t="n"/>
      <c r="G167" s="11" t="n"/>
      <c r="H167" s="11" t="n"/>
      <c r="I167" s="13" t="n"/>
      <c r="J167" s="10" t="n"/>
      <c r="K167" s="13" t="n"/>
      <c r="L167" s="14" t="n"/>
      <c r="M167" s="14" t="n"/>
      <c r="N167" s="15">
        <f>IF(OR(L167="",M167=""),"",M167-L167)</f>
        <v/>
      </c>
      <c r="O167" s="15">
        <f>IF(OR(B167="",L167=""),"",IFERROR(L167-LOOKUP(2,1/($B$4:B166=B167),$M$4:M166),""))</f>
        <v/>
      </c>
      <c r="P167" s="16" t="n"/>
      <c r="Q167" s="16" t="n"/>
      <c r="R167" s="17" t="n"/>
      <c r="S167" s="11" t="n"/>
      <c r="T167" s="18">
        <f>IF(OR(A167="",I167=""),"",A167+I167)</f>
        <v/>
      </c>
      <c r="U167" s="18">
        <f>IF(OR(A167="",K167=""),"",IF(J167="",A167,J167)+K167)</f>
        <v/>
      </c>
    </row>
    <row r="168">
      <c r="A168" s="10" t="n"/>
      <c r="B168" s="11" t="n"/>
      <c r="C168" s="12">
        <f>IF(B168="","",IFERROR(VLOOKUP(B168,'السيارات'!$A$5:$F$104,6,FALSE),""))</f>
        <v/>
      </c>
      <c r="D168" s="11" t="n"/>
      <c r="E168" s="12">
        <f>IF(D168="","",IFERROR(VLOOKUP(D168,'السائقون'!$A$5:$C$154,3,FALSE),""))</f>
        <v/>
      </c>
      <c r="F168" s="11" t="n"/>
      <c r="G168" s="11" t="n"/>
      <c r="H168" s="11" t="n"/>
      <c r="I168" s="13" t="n"/>
      <c r="J168" s="10" t="n"/>
      <c r="K168" s="13" t="n"/>
      <c r="L168" s="14" t="n"/>
      <c r="M168" s="14" t="n"/>
      <c r="N168" s="15">
        <f>IF(OR(L168="",M168=""),"",M168-L168)</f>
        <v/>
      </c>
      <c r="O168" s="15">
        <f>IF(OR(B168="",L168=""),"",IFERROR(L168-LOOKUP(2,1/($B$4:B167=B168),$M$4:M167),""))</f>
        <v/>
      </c>
      <c r="P168" s="16" t="n"/>
      <c r="Q168" s="16" t="n"/>
      <c r="R168" s="17" t="n"/>
      <c r="S168" s="11" t="n"/>
      <c r="T168" s="18">
        <f>IF(OR(A168="",I168=""),"",A168+I168)</f>
        <v/>
      </c>
      <c r="U168" s="18">
        <f>IF(OR(A168="",K168=""),"",IF(J168="",A168,J168)+K168)</f>
        <v/>
      </c>
    </row>
    <row r="169">
      <c r="A169" s="10" t="n"/>
      <c r="B169" s="11" t="n"/>
      <c r="C169" s="12">
        <f>IF(B169="","",IFERROR(VLOOKUP(B169,'السيارات'!$A$5:$F$104,6,FALSE),""))</f>
        <v/>
      </c>
      <c r="D169" s="11" t="n"/>
      <c r="E169" s="12">
        <f>IF(D169="","",IFERROR(VLOOKUP(D169,'السائقون'!$A$5:$C$154,3,FALSE),""))</f>
        <v/>
      </c>
      <c r="F169" s="11" t="n"/>
      <c r="G169" s="11" t="n"/>
      <c r="H169" s="11" t="n"/>
      <c r="I169" s="13" t="n"/>
      <c r="J169" s="10" t="n"/>
      <c r="K169" s="13" t="n"/>
      <c r="L169" s="14" t="n"/>
      <c r="M169" s="14" t="n"/>
      <c r="N169" s="15">
        <f>IF(OR(L169="",M169=""),"",M169-L169)</f>
        <v/>
      </c>
      <c r="O169" s="15">
        <f>IF(OR(B169="",L169=""),"",IFERROR(L169-LOOKUP(2,1/($B$4:B168=B169),$M$4:M168),""))</f>
        <v/>
      </c>
      <c r="P169" s="16" t="n"/>
      <c r="Q169" s="16" t="n"/>
      <c r="R169" s="17" t="n"/>
      <c r="S169" s="11" t="n"/>
      <c r="T169" s="18">
        <f>IF(OR(A169="",I169=""),"",A169+I169)</f>
        <v/>
      </c>
      <c r="U169" s="18">
        <f>IF(OR(A169="",K169=""),"",IF(J169="",A169,J169)+K169)</f>
        <v/>
      </c>
    </row>
    <row r="170">
      <c r="A170" s="10" t="n"/>
      <c r="B170" s="11" t="n"/>
      <c r="C170" s="12">
        <f>IF(B170="","",IFERROR(VLOOKUP(B170,'السيارات'!$A$5:$F$104,6,FALSE),""))</f>
        <v/>
      </c>
      <c r="D170" s="11" t="n"/>
      <c r="E170" s="12">
        <f>IF(D170="","",IFERROR(VLOOKUP(D170,'السائقون'!$A$5:$C$154,3,FALSE),""))</f>
        <v/>
      </c>
      <c r="F170" s="11" t="n"/>
      <c r="G170" s="11" t="n"/>
      <c r="H170" s="11" t="n"/>
      <c r="I170" s="13" t="n"/>
      <c r="J170" s="10" t="n"/>
      <c r="K170" s="13" t="n"/>
      <c r="L170" s="14" t="n"/>
      <c r="M170" s="14" t="n"/>
      <c r="N170" s="15">
        <f>IF(OR(L170="",M170=""),"",M170-L170)</f>
        <v/>
      </c>
      <c r="O170" s="15">
        <f>IF(OR(B170="",L170=""),"",IFERROR(L170-LOOKUP(2,1/($B$4:B169=B170),$M$4:M169),""))</f>
        <v/>
      </c>
      <c r="P170" s="16" t="n"/>
      <c r="Q170" s="16" t="n"/>
      <c r="R170" s="17" t="n"/>
      <c r="S170" s="11" t="n"/>
      <c r="T170" s="18">
        <f>IF(OR(A170="",I170=""),"",A170+I170)</f>
        <v/>
      </c>
      <c r="U170" s="18">
        <f>IF(OR(A170="",K170=""),"",IF(J170="",A170,J170)+K170)</f>
        <v/>
      </c>
    </row>
    <row r="171">
      <c r="A171" s="10" t="n"/>
      <c r="B171" s="11" t="n"/>
      <c r="C171" s="12">
        <f>IF(B171="","",IFERROR(VLOOKUP(B171,'السيارات'!$A$5:$F$104,6,FALSE),""))</f>
        <v/>
      </c>
      <c r="D171" s="11" t="n"/>
      <c r="E171" s="12">
        <f>IF(D171="","",IFERROR(VLOOKUP(D171,'السائقون'!$A$5:$C$154,3,FALSE),""))</f>
        <v/>
      </c>
      <c r="F171" s="11" t="n"/>
      <c r="G171" s="11" t="n"/>
      <c r="H171" s="11" t="n"/>
      <c r="I171" s="13" t="n"/>
      <c r="J171" s="10" t="n"/>
      <c r="K171" s="13" t="n"/>
      <c r="L171" s="14" t="n"/>
      <c r="M171" s="14" t="n"/>
      <c r="N171" s="15">
        <f>IF(OR(L171="",M171=""),"",M171-L171)</f>
        <v/>
      </c>
      <c r="O171" s="15">
        <f>IF(OR(B171="",L171=""),"",IFERROR(L171-LOOKUP(2,1/($B$4:B170=B171),$M$4:M170),""))</f>
        <v/>
      </c>
      <c r="P171" s="16" t="n"/>
      <c r="Q171" s="16" t="n"/>
      <c r="R171" s="17" t="n"/>
      <c r="S171" s="11" t="n"/>
      <c r="T171" s="18">
        <f>IF(OR(A171="",I171=""),"",A171+I171)</f>
        <v/>
      </c>
      <c r="U171" s="18">
        <f>IF(OR(A171="",K171=""),"",IF(J171="",A171,J171)+K171)</f>
        <v/>
      </c>
    </row>
    <row r="172">
      <c r="A172" s="10" t="n"/>
      <c r="B172" s="11" t="n"/>
      <c r="C172" s="12">
        <f>IF(B172="","",IFERROR(VLOOKUP(B172,'السيارات'!$A$5:$F$104,6,FALSE),""))</f>
        <v/>
      </c>
      <c r="D172" s="11" t="n"/>
      <c r="E172" s="12">
        <f>IF(D172="","",IFERROR(VLOOKUP(D172,'السائقون'!$A$5:$C$154,3,FALSE),""))</f>
        <v/>
      </c>
      <c r="F172" s="11" t="n"/>
      <c r="G172" s="11" t="n"/>
      <c r="H172" s="11" t="n"/>
      <c r="I172" s="13" t="n"/>
      <c r="J172" s="10" t="n"/>
      <c r="K172" s="13" t="n"/>
      <c r="L172" s="14" t="n"/>
      <c r="M172" s="14" t="n"/>
      <c r="N172" s="15">
        <f>IF(OR(L172="",M172=""),"",M172-L172)</f>
        <v/>
      </c>
      <c r="O172" s="15">
        <f>IF(OR(B172="",L172=""),"",IFERROR(L172-LOOKUP(2,1/($B$4:B171=B172),$M$4:M171),""))</f>
        <v/>
      </c>
      <c r="P172" s="16" t="n"/>
      <c r="Q172" s="16" t="n"/>
      <c r="R172" s="17" t="n"/>
      <c r="S172" s="11" t="n"/>
      <c r="T172" s="18">
        <f>IF(OR(A172="",I172=""),"",A172+I172)</f>
        <v/>
      </c>
      <c r="U172" s="18">
        <f>IF(OR(A172="",K172=""),"",IF(J172="",A172,J172)+K172)</f>
        <v/>
      </c>
    </row>
    <row r="173">
      <c r="A173" s="10" t="n"/>
      <c r="B173" s="11" t="n"/>
      <c r="C173" s="12">
        <f>IF(B173="","",IFERROR(VLOOKUP(B173,'السيارات'!$A$5:$F$104,6,FALSE),""))</f>
        <v/>
      </c>
      <c r="D173" s="11" t="n"/>
      <c r="E173" s="12">
        <f>IF(D173="","",IFERROR(VLOOKUP(D173,'السائقون'!$A$5:$C$154,3,FALSE),""))</f>
        <v/>
      </c>
      <c r="F173" s="11" t="n"/>
      <c r="G173" s="11" t="n"/>
      <c r="H173" s="11" t="n"/>
      <c r="I173" s="13" t="n"/>
      <c r="J173" s="10" t="n"/>
      <c r="K173" s="13" t="n"/>
      <c r="L173" s="14" t="n"/>
      <c r="M173" s="14" t="n"/>
      <c r="N173" s="15">
        <f>IF(OR(L173="",M173=""),"",M173-L173)</f>
        <v/>
      </c>
      <c r="O173" s="15">
        <f>IF(OR(B173="",L173=""),"",IFERROR(L173-LOOKUP(2,1/($B$4:B172=B173),$M$4:M172),""))</f>
        <v/>
      </c>
      <c r="P173" s="16" t="n"/>
      <c r="Q173" s="16" t="n"/>
      <c r="R173" s="17" t="n"/>
      <c r="S173" s="11" t="n"/>
      <c r="T173" s="18">
        <f>IF(OR(A173="",I173=""),"",A173+I173)</f>
        <v/>
      </c>
      <c r="U173" s="18">
        <f>IF(OR(A173="",K173=""),"",IF(J173="",A173,J173)+K173)</f>
        <v/>
      </c>
    </row>
    <row r="174">
      <c r="A174" s="10" t="n"/>
      <c r="B174" s="11" t="n"/>
      <c r="C174" s="12">
        <f>IF(B174="","",IFERROR(VLOOKUP(B174,'السيارات'!$A$5:$F$104,6,FALSE),""))</f>
        <v/>
      </c>
      <c r="D174" s="11" t="n"/>
      <c r="E174" s="12">
        <f>IF(D174="","",IFERROR(VLOOKUP(D174,'السائقون'!$A$5:$C$154,3,FALSE),""))</f>
        <v/>
      </c>
      <c r="F174" s="11" t="n"/>
      <c r="G174" s="11" t="n"/>
      <c r="H174" s="11" t="n"/>
      <c r="I174" s="13" t="n"/>
      <c r="J174" s="10" t="n"/>
      <c r="K174" s="13" t="n"/>
      <c r="L174" s="14" t="n"/>
      <c r="M174" s="14" t="n"/>
      <c r="N174" s="15">
        <f>IF(OR(L174="",M174=""),"",M174-L174)</f>
        <v/>
      </c>
      <c r="O174" s="15">
        <f>IF(OR(B174="",L174=""),"",IFERROR(L174-LOOKUP(2,1/($B$4:B173=B174),$M$4:M173),""))</f>
        <v/>
      </c>
      <c r="P174" s="16" t="n"/>
      <c r="Q174" s="16" t="n"/>
      <c r="R174" s="17" t="n"/>
      <c r="S174" s="11" t="n"/>
      <c r="T174" s="18">
        <f>IF(OR(A174="",I174=""),"",A174+I174)</f>
        <v/>
      </c>
      <c r="U174" s="18">
        <f>IF(OR(A174="",K174=""),"",IF(J174="",A174,J174)+K174)</f>
        <v/>
      </c>
    </row>
    <row r="175">
      <c r="A175" s="10" t="n"/>
      <c r="B175" s="11" t="n"/>
      <c r="C175" s="12">
        <f>IF(B175="","",IFERROR(VLOOKUP(B175,'السيارات'!$A$5:$F$104,6,FALSE),""))</f>
        <v/>
      </c>
      <c r="D175" s="11" t="n"/>
      <c r="E175" s="12">
        <f>IF(D175="","",IFERROR(VLOOKUP(D175,'السائقون'!$A$5:$C$154,3,FALSE),""))</f>
        <v/>
      </c>
      <c r="F175" s="11" t="n"/>
      <c r="G175" s="11" t="n"/>
      <c r="H175" s="11" t="n"/>
      <c r="I175" s="13" t="n"/>
      <c r="J175" s="10" t="n"/>
      <c r="K175" s="13" t="n"/>
      <c r="L175" s="14" t="n"/>
      <c r="M175" s="14" t="n"/>
      <c r="N175" s="15">
        <f>IF(OR(L175="",M175=""),"",M175-L175)</f>
        <v/>
      </c>
      <c r="O175" s="15">
        <f>IF(OR(B175="",L175=""),"",IFERROR(L175-LOOKUP(2,1/($B$4:B174=B175),$M$4:M174),""))</f>
        <v/>
      </c>
      <c r="P175" s="16" t="n"/>
      <c r="Q175" s="16" t="n"/>
      <c r="R175" s="17" t="n"/>
      <c r="S175" s="11" t="n"/>
      <c r="T175" s="18">
        <f>IF(OR(A175="",I175=""),"",A175+I175)</f>
        <v/>
      </c>
      <c r="U175" s="18">
        <f>IF(OR(A175="",K175=""),"",IF(J175="",A175,J175)+K175)</f>
        <v/>
      </c>
    </row>
    <row r="176">
      <c r="A176" s="10" t="n"/>
      <c r="B176" s="11" t="n"/>
      <c r="C176" s="12">
        <f>IF(B176="","",IFERROR(VLOOKUP(B176,'السيارات'!$A$5:$F$104,6,FALSE),""))</f>
        <v/>
      </c>
      <c r="D176" s="11" t="n"/>
      <c r="E176" s="12">
        <f>IF(D176="","",IFERROR(VLOOKUP(D176,'السائقون'!$A$5:$C$154,3,FALSE),""))</f>
        <v/>
      </c>
      <c r="F176" s="11" t="n"/>
      <c r="G176" s="11" t="n"/>
      <c r="H176" s="11" t="n"/>
      <c r="I176" s="13" t="n"/>
      <c r="J176" s="10" t="n"/>
      <c r="K176" s="13" t="n"/>
      <c r="L176" s="14" t="n"/>
      <c r="M176" s="14" t="n"/>
      <c r="N176" s="15">
        <f>IF(OR(L176="",M176=""),"",M176-L176)</f>
        <v/>
      </c>
      <c r="O176" s="15">
        <f>IF(OR(B176="",L176=""),"",IFERROR(L176-LOOKUP(2,1/($B$4:B175=B176),$M$4:M175),""))</f>
        <v/>
      </c>
      <c r="P176" s="16" t="n"/>
      <c r="Q176" s="16" t="n"/>
      <c r="R176" s="17" t="n"/>
      <c r="S176" s="11" t="n"/>
      <c r="T176" s="18">
        <f>IF(OR(A176="",I176=""),"",A176+I176)</f>
        <v/>
      </c>
      <c r="U176" s="18">
        <f>IF(OR(A176="",K176=""),"",IF(J176="",A176,J176)+K176)</f>
        <v/>
      </c>
    </row>
    <row r="177">
      <c r="A177" s="10" t="n"/>
      <c r="B177" s="11" t="n"/>
      <c r="C177" s="12">
        <f>IF(B177="","",IFERROR(VLOOKUP(B177,'السيارات'!$A$5:$F$104,6,FALSE),""))</f>
        <v/>
      </c>
      <c r="D177" s="11" t="n"/>
      <c r="E177" s="12">
        <f>IF(D177="","",IFERROR(VLOOKUP(D177,'السائقون'!$A$5:$C$154,3,FALSE),""))</f>
        <v/>
      </c>
      <c r="F177" s="11" t="n"/>
      <c r="G177" s="11" t="n"/>
      <c r="H177" s="11" t="n"/>
      <c r="I177" s="13" t="n"/>
      <c r="J177" s="10" t="n"/>
      <c r="K177" s="13" t="n"/>
      <c r="L177" s="14" t="n"/>
      <c r="M177" s="14" t="n"/>
      <c r="N177" s="15">
        <f>IF(OR(L177="",M177=""),"",M177-L177)</f>
        <v/>
      </c>
      <c r="O177" s="15">
        <f>IF(OR(B177="",L177=""),"",IFERROR(L177-LOOKUP(2,1/($B$4:B176=B177),$M$4:M176),""))</f>
        <v/>
      </c>
      <c r="P177" s="16" t="n"/>
      <c r="Q177" s="16" t="n"/>
      <c r="R177" s="17" t="n"/>
      <c r="S177" s="11" t="n"/>
      <c r="T177" s="18">
        <f>IF(OR(A177="",I177=""),"",A177+I177)</f>
        <v/>
      </c>
      <c r="U177" s="18">
        <f>IF(OR(A177="",K177=""),"",IF(J177="",A177,J177)+K177)</f>
        <v/>
      </c>
    </row>
    <row r="178">
      <c r="A178" s="10" t="n"/>
      <c r="B178" s="11" t="n"/>
      <c r="C178" s="12">
        <f>IF(B178="","",IFERROR(VLOOKUP(B178,'السيارات'!$A$5:$F$104,6,FALSE),""))</f>
        <v/>
      </c>
      <c r="D178" s="11" t="n"/>
      <c r="E178" s="12">
        <f>IF(D178="","",IFERROR(VLOOKUP(D178,'السائقون'!$A$5:$C$154,3,FALSE),""))</f>
        <v/>
      </c>
      <c r="F178" s="11" t="n"/>
      <c r="G178" s="11" t="n"/>
      <c r="H178" s="11" t="n"/>
      <c r="I178" s="13" t="n"/>
      <c r="J178" s="10" t="n"/>
      <c r="K178" s="13" t="n"/>
      <c r="L178" s="14" t="n"/>
      <c r="M178" s="14" t="n"/>
      <c r="N178" s="15">
        <f>IF(OR(L178="",M178=""),"",M178-L178)</f>
        <v/>
      </c>
      <c r="O178" s="15">
        <f>IF(OR(B178="",L178=""),"",IFERROR(L178-LOOKUP(2,1/($B$4:B177=B178),$M$4:M177),""))</f>
        <v/>
      </c>
      <c r="P178" s="16" t="n"/>
      <c r="Q178" s="16" t="n"/>
      <c r="R178" s="17" t="n"/>
      <c r="S178" s="11" t="n"/>
      <c r="T178" s="18">
        <f>IF(OR(A178="",I178=""),"",A178+I178)</f>
        <v/>
      </c>
      <c r="U178" s="18">
        <f>IF(OR(A178="",K178=""),"",IF(J178="",A178,J178)+K178)</f>
        <v/>
      </c>
    </row>
    <row r="179">
      <c r="A179" s="10" t="n"/>
      <c r="B179" s="11" t="n"/>
      <c r="C179" s="12">
        <f>IF(B179="","",IFERROR(VLOOKUP(B179,'السيارات'!$A$5:$F$104,6,FALSE),""))</f>
        <v/>
      </c>
      <c r="D179" s="11" t="n"/>
      <c r="E179" s="12">
        <f>IF(D179="","",IFERROR(VLOOKUP(D179,'السائقون'!$A$5:$C$154,3,FALSE),""))</f>
        <v/>
      </c>
      <c r="F179" s="11" t="n"/>
      <c r="G179" s="11" t="n"/>
      <c r="H179" s="11" t="n"/>
      <c r="I179" s="13" t="n"/>
      <c r="J179" s="10" t="n"/>
      <c r="K179" s="13" t="n"/>
      <c r="L179" s="14" t="n"/>
      <c r="M179" s="14" t="n"/>
      <c r="N179" s="15">
        <f>IF(OR(L179="",M179=""),"",M179-L179)</f>
        <v/>
      </c>
      <c r="O179" s="15">
        <f>IF(OR(B179="",L179=""),"",IFERROR(L179-LOOKUP(2,1/($B$4:B178=B179),$M$4:M178),""))</f>
        <v/>
      </c>
      <c r="P179" s="16" t="n"/>
      <c r="Q179" s="16" t="n"/>
      <c r="R179" s="17" t="n"/>
      <c r="S179" s="11" t="n"/>
      <c r="T179" s="18">
        <f>IF(OR(A179="",I179=""),"",A179+I179)</f>
        <v/>
      </c>
      <c r="U179" s="18">
        <f>IF(OR(A179="",K179=""),"",IF(J179="",A179,J179)+K179)</f>
        <v/>
      </c>
    </row>
    <row r="180">
      <c r="A180" s="10" t="n"/>
      <c r="B180" s="11" t="n"/>
      <c r="C180" s="12">
        <f>IF(B180="","",IFERROR(VLOOKUP(B180,'السيارات'!$A$5:$F$104,6,FALSE),""))</f>
        <v/>
      </c>
      <c r="D180" s="11" t="n"/>
      <c r="E180" s="12">
        <f>IF(D180="","",IFERROR(VLOOKUP(D180,'السائقون'!$A$5:$C$154,3,FALSE),""))</f>
        <v/>
      </c>
      <c r="F180" s="11" t="n"/>
      <c r="G180" s="11" t="n"/>
      <c r="H180" s="11" t="n"/>
      <c r="I180" s="13" t="n"/>
      <c r="J180" s="10" t="n"/>
      <c r="K180" s="13" t="n"/>
      <c r="L180" s="14" t="n"/>
      <c r="M180" s="14" t="n"/>
      <c r="N180" s="15">
        <f>IF(OR(L180="",M180=""),"",M180-L180)</f>
        <v/>
      </c>
      <c r="O180" s="15">
        <f>IF(OR(B180="",L180=""),"",IFERROR(L180-LOOKUP(2,1/($B$4:B179=B180),$M$4:M179),""))</f>
        <v/>
      </c>
      <c r="P180" s="16" t="n"/>
      <c r="Q180" s="16" t="n"/>
      <c r="R180" s="17" t="n"/>
      <c r="S180" s="11" t="n"/>
      <c r="T180" s="18">
        <f>IF(OR(A180="",I180=""),"",A180+I180)</f>
        <v/>
      </c>
      <c r="U180" s="18">
        <f>IF(OR(A180="",K180=""),"",IF(J180="",A180,J180)+K180)</f>
        <v/>
      </c>
    </row>
    <row r="181">
      <c r="A181" s="10" t="n"/>
      <c r="B181" s="11" t="n"/>
      <c r="C181" s="12">
        <f>IF(B181="","",IFERROR(VLOOKUP(B181,'السيارات'!$A$5:$F$104,6,FALSE),""))</f>
        <v/>
      </c>
      <c r="D181" s="11" t="n"/>
      <c r="E181" s="12">
        <f>IF(D181="","",IFERROR(VLOOKUP(D181,'السائقون'!$A$5:$C$154,3,FALSE),""))</f>
        <v/>
      </c>
      <c r="F181" s="11" t="n"/>
      <c r="G181" s="11" t="n"/>
      <c r="H181" s="11" t="n"/>
      <c r="I181" s="13" t="n"/>
      <c r="J181" s="10" t="n"/>
      <c r="K181" s="13" t="n"/>
      <c r="L181" s="14" t="n"/>
      <c r="M181" s="14" t="n"/>
      <c r="N181" s="15">
        <f>IF(OR(L181="",M181=""),"",M181-L181)</f>
        <v/>
      </c>
      <c r="O181" s="15">
        <f>IF(OR(B181="",L181=""),"",IFERROR(L181-LOOKUP(2,1/($B$4:B180=B181),$M$4:M180),""))</f>
        <v/>
      </c>
      <c r="P181" s="16" t="n"/>
      <c r="Q181" s="16" t="n"/>
      <c r="R181" s="17" t="n"/>
      <c r="S181" s="11" t="n"/>
      <c r="T181" s="18">
        <f>IF(OR(A181="",I181=""),"",A181+I181)</f>
        <v/>
      </c>
      <c r="U181" s="18">
        <f>IF(OR(A181="",K181=""),"",IF(J181="",A181,J181)+K181)</f>
        <v/>
      </c>
    </row>
    <row r="182">
      <c r="A182" s="10" t="n"/>
      <c r="B182" s="11" t="n"/>
      <c r="C182" s="12">
        <f>IF(B182="","",IFERROR(VLOOKUP(B182,'السيارات'!$A$5:$F$104,6,FALSE),""))</f>
        <v/>
      </c>
      <c r="D182" s="11" t="n"/>
      <c r="E182" s="12">
        <f>IF(D182="","",IFERROR(VLOOKUP(D182,'السائقون'!$A$5:$C$154,3,FALSE),""))</f>
        <v/>
      </c>
      <c r="F182" s="11" t="n"/>
      <c r="G182" s="11" t="n"/>
      <c r="H182" s="11" t="n"/>
      <c r="I182" s="13" t="n"/>
      <c r="J182" s="10" t="n"/>
      <c r="K182" s="13" t="n"/>
      <c r="L182" s="14" t="n"/>
      <c r="M182" s="14" t="n"/>
      <c r="N182" s="15">
        <f>IF(OR(L182="",M182=""),"",M182-L182)</f>
        <v/>
      </c>
      <c r="O182" s="15">
        <f>IF(OR(B182="",L182=""),"",IFERROR(L182-LOOKUP(2,1/($B$4:B181=B182),$M$4:M181),""))</f>
        <v/>
      </c>
      <c r="P182" s="16" t="n"/>
      <c r="Q182" s="16" t="n"/>
      <c r="R182" s="17" t="n"/>
      <c r="S182" s="11" t="n"/>
      <c r="T182" s="18">
        <f>IF(OR(A182="",I182=""),"",A182+I182)</f>
        <v/>
      </c>
      <c r="U182" s="18">
        <f>IF(OR(A182="",K182=""),"",IF(J182="",A182,J182)+K182)</f>
        <v/>
      </c>
    </row>
    <row r="183">
      <c r="A183" s="10" t="n"/>
      <c r="B183" s="11" t="n"/>
      <c r="C183" s="12">
        <f>IF(B183="","",IFERROR(VLOOKUP(B183,'السيارات'!$A$5:$F$104,6,FALSE),""))</f>
        <v/>
      </c>
      <c r="D183" s="11" t="n"/>
      <c r="E183" s="12">
        <f>IF(D183="","",IFERROR(VLOOKUP(D183,'السائقون'!$A$5:$C$154,3,FALSE),""))</f>
        <v/>
      </c>
      <c r="F183" s="11" t="n"/>
      <c r="G183" s="11" t="n"/>
      <c r="H183" s="11" t="n"/>
      <c r="I183" s="13" t="n"/>
      <c r="J183" s="10" t="n"/>
      <c r="K183" s="13" t="n"/>
      <c r="L183" s="14" t="n"/>
      <c r="M183" s="14" t="n"/>
      <c r="N183" s="15">
        <f>IF(OR(L183="",M183=""),"",M183-L183)</f>
        <v/>
      </c>
      <c r="O183" s="15">
        <f>IF(OR(B183="",L183=""),"",IFERROR(L183-LOOKUP(2,1/($B$4:B182=B183),$M$4:M182),""))</f>
        <v/>
      </c>
      <c r="P183" s="16" t="n"/>
      <c r="Q183" s="16" t="n"/>
      <c r="R183" s="17" t="n"/>
      <c r="S183" s="11" t="n"/>
      <c r="T183" s="18">
        <f>IF(OR(A183="",I183=""),"",A183+I183)</f>
        <v/>
      </c>
      <c r="U183" s="18">
        <f>IF(OR(A183="",K183=""),"",IF(J183="",A183,J183)+K183)</f>
        <v/>
      </c>
    </row>
    <row r="184">
      <c r="A184" s="10" t="n"/>
      <c r="B184" s="11" t="n"/>
      <c r="C184" s="12">
        <f>IF(B184="","",IFERROR(VLOOKUP(B184,'السيارات'!$A$5:$F$104,6,FALSE),""))</f>
        <v/>
      </c>
      <c r="D184" s="11" t="n"/>
      <c r="E184" s="12">
        <f>IF(D184="","",IFERROR(VLOOKUP(D184,'السائقون'!$A$5:$C$154,3,FALSE),""))</f>
        <v/>
      </c>
      <c r="F184" s="11" t="n"/>
      <c r="G184" s="11" t="n"/>
      <c r="H184" s="11" t="n"/>
      <c r="I184" s="13" t="n"/>
      <c r="J184" s="10" t="n"/>
      <c r="K184" s="13" t="n"/>
      <c r="L184" s="14" t="n"/>
      <c r="M184" s="14" t="n"/>
      <c r="N184" s="15">
        <f>IF(OR(L184="",M184=""),"",M184-L184)</f>
        <v/>
      </c>
      <c r="O184" s="15">
        <f>IF(OR(B184="",L184=""),"",IFERROR(L184-LOOKUP(2,1/($B$4:B183=B184),$M$4:M183),""))</f>
        <v/>
      </c>
      <c r="P184" s="16" t="n"/>
      <c r="Q184" s="16" t="n"/>
      <c r="R184" s="17" t="n"/>
      <c r="S184" s="11" t="n"/>
      <c r="T184" s="18">
        <f>IF(OR(A184="",I184=""),"",A184+I184)</f>
        <v/>
      </c>
      <c r="U184" s="18">
        <f>IF(OR(A184="",K184=""),"",IF(J184="",A184,J184)+K184)</f>
        <v/>
      </c>
    </row>
    <row r="185">
      <c r="A185" s="10" t="n"/>
      <c r="B185" s="11" t="n"/>
      <c r="C185" s="12">
        <f>IF(B185="","",IFERROR(VLOOKUP(B185,'السيارات'!$A$5:$F$104,6,FALSE),""))</f>
        <v/>
      </c>
      <c r="D185" s="11" t="n"/>
      <c r="E185" s="12">
        <f>IF(D185="","",IFERROR(VLOOKUP(D185,'السائقون'!$A$5:$C$154,3,FALSE),""))</f>
        <v/>
      </c>
      <c r="F185" s="11" t="n"/>
      <c r="G185" s="11" t="n"/>
      <c r="H185" s="11" t="n"/>
      <c r="I185" s="13" t="n"/>
      <c r="J185" s="10" t="n"/>
      <c r="K185" s="13" t="n"/>
      <c r="L185" s="14" t="n"/>
      <c r="M185" s="14" t="n"/>
      <c r="N185" s="15">
        <f>IF(OR(L185="",M185=""),"",M185-L185)</f>
        <v/>
      </c>
      <c r="O185" s="15">
        <f>IF(OR(B185="",L185=""),"",IFERROR(L185-LOOKUP(2,1/($B$4:B184=B185),$M$4:M184),""))</f>
        <v/>
      </c>
      <c r="P185" s="16" t="n"/>
      <c r="Q185" s="16" t="n"/>
      <c r="R185" s="17" t="n"/>
      <c r="S185" s="11" t="n"/>
      <c r="T185" s="18">
        <f>IF(OR(A185="",I185=""),"",A185+I185)</f>
        <v/>
      </c>
      <c r="U185" s="18">
        <f>IF(OR(A185="",K185=""),"",IF(J185="",A185,J185)+K185)</f>
        <v/>
      </c>
    </row>
    <row r="186">
      <c r="A186" s="10" t="n"/>
      <c r="B186" s="11" t="n"/>
      <c r="C186" s="12">
        <f>IF(B186="","",IFERROR(VLOOKUP(B186,'السيارات'!$A$5:$F$104,6,FALSE),""))</f>
        <v/>
      </c>
      <c r="D186" s="11" t="n"/>
      <c r="E186" s="12">
        <f>IF(D186="","",IFERROR(VLOOKUP(D186,'السائقون'!$A$5:$C$154,3,FALSE),""))</f>
        <v/>
      </c>
      <c r="F186" s="11" t="n"/>
      <c r="G186" s="11" t="n"/>
      <c r="H186" s="11" t="n"/>
      <c r="I186" s="13" t="n"/>
      <c r="J186" s="10" t="n"/>
      <c r="K186" s="13" t="n"/>
      <c r="L186" s="14" t="n"/>
      <c r="M186" s="14" t="n"/>
      <c r="N186" s="15">
        <f>IF(OR(L186="",M186=""),"",M186-L186)</f>
        <v/>
      </c>
      <c r="O186" s="15">
        <f>IF(OR(B186="",L186=""),"",IFERROR(L186-LOOKUP(2,1/($B$4:B185=B186),$M$4:M185),""))</f>
        <v/>
      </c>
      <c r="P186" s="16" t="n"/>
      <c r="Q186" s="16" t="n"/>
      <c r="R186" s="17" t="n"/>
      <c r="S186" s="11" t="n"/>
      <c r="T186" s="18">
        <f>IF(OR(A186="",I186=""),"",A186+I186)</f>
        <v/>
      </c>
      <c r="U186" s="18">
        <f>IF(OR(A186="",K186=""),"",IF(J186="",A186,J186)+K186)</f>
        <v/>
      </c>
    </row>
    <row r="187">
      <c r="A187" s="10" t="n"/>
      <c r="B187" s="11" t="n"/>
      <c r="C187" s="12">
        <f>IF(B187="","",IFERROR(VLOOKUP(B187,'السيارات'!$A$5:$F$104,6,FALSE),""))</f>
        <v/>
      </c>
      <c r="D187" s="11" t="n"/>
      <c r="E187" s="12">
        <f>IF(D187="","",IFERROR(VLOOKUP(D187,'السائقون'!$A$5:$C$154,3,FALSE),""))</f>
        <v/>
      </c>
      <c r="F187" s="11" t="n"/>
      <c r="G187" s="11" t="n"/>
      <c r="H187" s="11" t="n"/>
      <c r="I187" s="13" t="n"/>
      <c r="J187" s="10" t="n"/>
      <c r="K187" s="13" t="n"/>
      <c r="L187" s="14" t="n"/>
      <c r="M187" s="14" t="n"/>
      <c r="N187" s="15">
        <f>IF(OR(L187="",M187=""),"",M187-L187)</f>
        <v/>
      </c>
      <c r="O187" s="15">
        <f>IF(OR(B187="",L187=""),"",IFERROR(L187-LOOKUP(2,1/($B$4:B186=B187),$M$4:M186),""))</f>
        <v/>
      </c>
      <c r="P187" s="16" t="n"/>
      <c r="Q187" s="16" t="n"/>
      <c r="R187" s="17" t="n"/>
      <c r="S187" s="11" t="n"/>
      <c r="T187" s="18">
        <f>IF(OR(A187="",I187=""),"",A187+I187)</f>
        <v/>
      </c>
      <c r="U187" s="18">
        <f>IF(OR(A187="",K187=""),"",IF(J187="",A187,J187)+K187)</f>
        <v/>
      </c>
    </row>
    <row r="188">
      <c r="A188" s="10" t="n"/>
      <c r="B188" s="11" t="n"/>
      <c r="C188" s="12">
        <f>IF(B188="","",IFERROR(VLOOKUP(B188,'السيارات'!$A$5:$F$104,6,FALSE),""))</f>
        <v/>
      </c>
      <c r="D188" s="11" t="n"/>
      <c r="E188" s="12">
        <f>IF(D188="","",IFERROR(VLOOKUP(D188,'السائقون'!$A$5:$C$154,3,FALSE),""))</f>
        <v/>
      </c>
      <c r="F188" s="11" t="n"/>
      <c r="G188" s="11" t="n"/>
      <c r="H188" s="11" t="n"/>
      <c r="I188" s="13" t="n"/>
      <c r="J188" s="10" t="n"/>
      <c r="K188" s="13" t="n"/>
      <c r="L188" s="14" t="n"/>
      <c r="M188" s="14" t="n"/>
      <c r="N188" s="15">
        <f>IF(OR(L188="",M188=""),"",M188-L188)</f>
        <v/>
      </c>
      <c r="O188" s="15">
        <f>IF(OR(B188="",L188=""),"",IFERROR(L188-LOOKUP(2,1/($B$4:B187=B188),$M$4:M187),""))</f>
        <v/>
      </c>
      <c r="P188" s="16" t="n"/>
      <c r="Q188" s="16" t="n"/>
      <c r="R188" s="17" t="n"/>
      <c r="S188" s="11" t="n"/>
      <c r="T188" s="18">
        <f>IF(OR(A188="",I188=""),"",A188+I188)</f>
        <v/>
      </c>
      <c r="U188" s="18">
        <f>IF(OR(A188="",K188=""),"",IF(J188="",A188,J188)+K188)</f>
        <v/>
      </c>
    </row>
    <row r="189">
      <c r="A189" s="10" t="n"/>
      <c r="B189" s="11" t="n"/>
      <c r="C189" s="12">
        <f>IF(B189="","",IFERROR(VLOOKUP(B189,'السيارات'!$A$5:$F$104,6,FALSE),""))</f>
        <v/>
      </c>
      <c r="D189" s="11" t="n"/>
      <c r="E189" s="12">
        <f>IF(D189="","",IFERROR(VLOOKUP(D189,'السائقون'!$A$5:$C$154,3,FALSE),""))</f>
        <v/>
      </c>
      <c r="F189" s="11" t="n"/>
      <c r="G189" s="11" t="n"/>
      <c r="H189" s="11" t="n"/>
      <c r="I189" s="13" t="n"/>
      <c r="J189" s="10" t="n"/>
      <c r="K189" s="13" t="n"/>
      <c r="L189" s="14" t="n"/>
      <c r="M189" s="14" t="n"/>
      <c r="N189" s="15">
        <f>IF(OR(L189="",M189=""),"",M189-L189)</f>
        <v/>
      </c>
      <c r="O189" s="15">
        <f>IF(OR(B189="",L189=""),"",IFERROR(L189-LOOKUP(2,1/($B$4:B188=B189),$M$4:M188),""))</f>
        <v/>
      </c>
      <c r="P189" s="16" t="n"/>
      <c r="Q189" s="16" t="n"/>
      <c r="R189" s="17" t="n"/>
      <c r="S189" s="11" t="n"/>
      <c r="T189" s="18">
        <f>IF(OR(A189="",I189=""),"",A189+I189)</f>
        <v/>
      </c>
      <c r="U189" s="18">
        <f>IF(OR(A189="",K189=""),"",IF(J189="",A189,J189)+K189)</f>
        <v/>
      </c>
    </row>
    <row r="190">
      <c r="A190" s="10" t="n"/>
      <c r="B190" s="11" t="n"/>
      <c r="C190" s="12">
        <f>IF(B190="","",IFERROR(VLOOKUP(B190,'السيارات'!$A$5:$F$104,6,FALSE),""))</f>
        <v/>
      </c>
      <c r="D190" s="11" t="n"/>
      <c r="E190" s="12">
        <f>IF(D190="","",IFERROR(VLOOKUP(D190,'السائقون'!$A$5:$C$154,3,FALSE),""))</f>
        <v/>
      </c>
      <c r="F190" s="11" t="n"/>
      <c r="G190" s="11" t="n"/>
      <c r="H190" s="11" t="n"/>
      <c r="I190" s="13" t="n"/>
      <c r="J190" s="10" t="n"/>
      <c r="K190" s="13" t="n"/>
      <c r="L190" s="14" t="n"/>
      <c r="M190" s="14" t="n"/>
      <c r="N190" s="15">
        <f>IF(OR(L190="",M190=""),"",M190-L190)</f>
        <v/>
      </c>
      <c r="O190" s="15">
        <f>IF(OR(B190="",L190=""),"",IFERROR(L190-LOOKUP(2,1/($B$4:B189=B190),$M$4:M189),""))</f>
        <v/>
      </c>
      <c r="P190" s="16" t="n"/>
      <c r="Q190" s="16" t="n"/>
      <c r="R190" s="17" t="n"/>
      <c r="S190" s="11" t="n"/>
      <c r="T190" s="18">
        <f>IF(OR(A190="",I190=""),"",A190+I190)</f>
        <v/>
      </c>
      <c r="U190" s="18">
        <f>IF(OR(A190="",K190=""),"",IF(J190="",A190,J190)+K190)</f>
        <v/>
      </c>
    </row>
    <row r="191">
      <c r="A191" s="10" t="n"/>
      <c r="B191" s="11" t="n"/>
      <c r="C191" s="12">
        <f>IF(B191="","",IFERROR(VLOOKUP(B191,'السيارات'!$A$5:$F$104,6,FALSE),""))</f>
        <v/>
      </c>
      <c r="D191" s="11" t="n"/>
      <c r="E191" s="12">
        <f>IF(D191="","",IFERROR(VLOOKUP(D191,'السائقون'!$A$5:$C$154,3,FALSE),""))</f>
        <v/>
      </c>
      <c r="F191" s="11" t="n"/>
      <c r="G191" s="11" t="n"/>
      <c r="H191" s="11" t="n"/>
      <c r="I191" s="13" t="n"/>
      <c r="J191" s="10" t="n"/>
      <c r="K191" s="13" t="n"/>
      <c r="L191" s="14" t="n"/>
      <c r="M191" s="14" t="n"/>
      <c r="N191" s="15">
        <f>IF(OR(L191="",M191=""),"",M191-L191)</f>
        <v/>
      </c>
      <c r="O191" s="15">
        <f>IF(OR(B191="",L191=""),"",IFERROR(L191-LOOKUP(2,1/($B$4:B190=B191),$M$4:M190),""))</f>
        <v/>
      </c>
      <c r="P191" s="16" t="n"/>
      <c r="Q191" s="16" t="n"/>
      <c r="R191" s="17" t="n"/>
      <c r="S191" s="11" t="n"/>
      <c r="T191" s="18">
        <f>IF(OR(A191="",I191=""),"",A191+I191)</f>
        <v/>
      </c>
      <c r="U191" s="18">
        <f>IF(OR(A191="",K191=""),"",IF(J191="",A191,J191)+K191)</f>
        <v/>
      </c>
    </row>
    <row r="192">
      <c r="A192" s="10" t="n"/>
      <c r="B192" s="11" t="n"/>
      <c r="C192" s="12">
        <f>IF(B192="","",IFERROR(VLOOKUP(B192,'السيارات'!$A$5:$F$104,6,FALSE),""))</f>
        <v/>
      </c>
      <c r="D192" s="11" t="n"/>
      <c r="E192" s="12">
        <f>IF(D192="","",IFERROR(VLOOKUP(D192,'السائقون'!$A$5:$C$154,3,FALSE),""))</f>
        <v/>
      </c>
      <c r="F192" s="11" t="n"/>
      <c r="G192" s="11" t="n"/>
      <c r="H192" s="11" t="n"/>
      <c r="I192" s="13" t="n"/>
      <c r="J192" s="10" t="n"/>
      <c r="K192" s="13" t="n"/>
      <c r="L192" s="14" t="n"/>
      <c r="M192" s="14" t="n"/>
      <c r="N192" s="15">
        <f>IF(OR(L192="",M192=""),"",M192-L192)</f>
        <v/>
      </c>
      <c r="O192" s="15">
        <f>IF(OR(B192="",L192=""),"",IFERROR(L192-LOOKUP(2,1/($B$4:B191=B192),$M$4:M191),""))</f>
        <v/>
      </c>
      <c r="P192" s="16" t="n"/>
      <c r="Q192" s="16" t="n"/>
      <c r="R192" s="17" t="n"/>
      <c r="S192" s="11" t="n"/>
      <c r="T192" s="18">
        <f>IF(OR(A192="",I192=""),"",A192+I192)</f>
        <v/>
      </c>
      <c r="U192" s="18">
        <f>IF(OR(A192="",K192=""),"",IF(J192="",A192,J192)+K192)</f>
        <v/>
      </c>
    </row>
    <row r="193">
      <c r="A193" s="10" t="n"/>
      <c r="B193" s="11" t="n"/>
      <c r="C193" s="12">
        <f>IF(B193="","",IFERROR(VLOOKUP(B193,'السيارات'!$A$5:$F$104,6,FALSE),""))</f>
        <v/>
      </c>
      <c r="D193" s="11" t="n"/>
      <c r="E193" s="12">
        <f>IF(D193="","",IFERROR(VLOOKUP(D193,'السائقون'!$A$5:$C$154,3,FALSE),""))</f>
        <v/>
      </c>
      <c r="F193" s="11" t="n"/>
      <c r="G193" s="11" t="n"/>
      <c r="H193" s="11" t="n"/>
      <c r="I193" s="13" t="n"/>
      <c r="J193" s="10" t="n"/>
      <c r="K193" s="13" t="n"/>
      <c r="L193" s="14" t="n"/>
      <c r="M193" s="14" t="n"/>
      <c r="N193" s="15">
        <f>IF(OR(L193="",M193=""),"",M193-L193)</f>
        <v/>
      </c>
      <c r="O193" s="15">
        <f>IF(OR(B193="",L193=""),"",IFERROR(L193-LOOKUP(2,1/($B$4:B192=B193),$M$4:M192),""))</f>
        <v/>
      </c>
      <c r="P193" s="16" t="n"/>
      <c r="Q193" s="16" t="n"/>
      <c r="R193" s="17" t="n"/>
      <c r="S193" s="11" t="n"/>
      <c r="T193" s="18">
        <f>IF(OR(A193="",I193=""),"",A193+I193)</f>
        <v/>
      </c>
      <c r="U193" s="18">
        <f>IF(OR(A193="",K193=""),"",IF(J193="",A193,J193)+K193)</f>
        <v/>
      </c>
    </row>
    <row r="194">
      <c r="A194" s="10" t="n"/>
      <c r="B194" s="11" t="n"/>
      <c r="C194" s="12">
        <f>IF(B194="","",IFERROR(VLOOKUP(B194,'السيارات'!$A$5:$F$104,6,FALSE),""))</f>
        <v/>
      </c>
      <c r="D194" s="11" t="n"/>
      <c r="E194" s="12">
        <f>IF(D194="","",IFERROR(VLOOKUP(D194,'السائقون'!$A$5:$C$154,3,FALSE),""))</f>
        <v/>
      </c>
      <c r="F194" s="11" t="n"/>
      <c r="G194" s="11" t="n"/>
      <c r="H194" s="11" t="n"/>
      <c r="I194" s="13" t="n"/>
      <c r="J194" s="10" t="n"/>
      <c r="K194" s="13" t="n"/>
      <c r="L194" s="14" t="n"/>
      <c r="M194" s="14" t="n"/>
      <c r="N194" s="15">
        <f>IF(OR(L194="",M194=""),"",M194-L194)</f>
        <v/>
      </c>
      <c r="O194" s="15">
        <f>IF(OR(B194="",L194=""),"",IFERROR(L194-LOOKUP(2,1/($B$4:B193=B194),$M$4:M193),""))</f>
        <v/>
      </c>
      <c r="P194" s="16" t="n"/>
      <c r="Q194" s="16" t="n"/>
      <c r="R194" s="17" t="n"/>
      <c r="S194" s="11" t="n"/>
      <c r="T194" s="18">
        <f>IF(OR(A194="",I194=""),"",A194+I194)</f>
        <v/>
      </c>
      <c r="U194" s="18">
        <f>IF(OR(A194="",K194=""),"",IF(J194="",A194,J194)+K194)</f>
        <v/>
      </c>
    </row>
    <row r="195">
      <c r="A195" s="10" t="n"/>
      <c r="B195" s="11" t="n"/>
      <c r="C195" s="12">
        <f>IF(B195="","",IFERROR(VLOOKUP(B195,'السيارات'!$A$5:$F$104,6,FALSE),""))</f>
        <v/>
      </c>
      <c r="D195" s="11" t="n"/>
      <c r="E195" s="12">
        <f>IF(D195="","",IFERROR(VLOOKUP(D195,'السائقون'!$A$5:$C$154,3,FALSE),""))</f>
        <v/>
      </c>
      <c r="F195" s="11" t="n"/>
      <c r="G195" s="11" t="n"/>
      <c r="H195" s="11" t="n"/>
      <c r="I195" s="13" t="n"/>
      <c r="J195" s="10" t="n"/>
      <c r="K195" s="13" t="n"/>
      <c r="L195" s="14" t="n"/>
      <c r="M195" s="14" t="n"/>
      <c r="N195" s="15">
        <f>IF(OR(L195="",M195=""),"",M195-L195)</f>
        <v/>
      </c>
      <c r="O195" s="15">
        <f>IF(OR(B195="",L195=""),"",IFERROR(L195-LOOKUP(2,1/($B$4:B194=B195),$M$4:M194),""))</f>
        <v/>
      </c>
      <c r="P195" s="16" t="n"/>
      <c r="Q195" s="16" t="n"/>
      <c r="R195" s="17" t="n"/>
      <c r="S195" s="11" t="n"/>
      <c r="T195" s="18">
        <f>IF(OR(A195="",I195=""),"",A195+I195)</f>
        <v/>
      </c>
      <c r="U195" s="18">
        <f>IF(OR(A195="",K195=""),"",IF(J195="",A195,J195)+K195)</f>
        <v/>
      </c>
    </row>
    <row r="196">
      <c r="A196" s="10" t="n"/>
      <c r="B196" s="11" t="n"/>
      <c r="C196" s="12">
        <f>IF(B196="","",IFERROR(VLOOKUP(B196,'السيارات'!$A$5:$F$104,6,FALSE),""))</f>
        <v/>
      </c>
      <c r="D196" s="11" t="n"/>
      <c r="E196" s="12">
        <f>IF(D196="","",IFERROR(VLOOKUP(D196,'السائقون'!$A$5:$C$154,3,FALSE),""))</f>
        <v/>
      </c>
      <c r="F196" s="11" t="n"/>
      <c r="G196" s="11" t="n"/>
      <c r="H196" s="11" t="n"/>
      <c r="I196" s="13" t="n"/>
      <c r="J196" s="10" t="n"/>
      <c r="K196" s="13" t="n"/>
      <c r="L196" s="14" t="n"/>
      <c r="M196" s="14" t="n"/>
      <c r="N196" s="15">
        <f>IF(OR(L196="",M196=""),"",M196-L196)</f>
        <v/>
      </c>
      <c r="O196" s="15">
        <f>IF(OR(B196="",L196=""),"",IFERROR(L196-LOOKUP(2,1/($B$4:B195=B196),$M$4:M195),""))</f>
        <v/>
      </c>
      <c r="P196" s="16" t="n"/>
      <c r="Q196" s="16" t="n"/>
      <c r="R196" s="17" t="n"/>
      <c r="S196" s="11" t="n"/>
      <c r="T196" s="18">
        <f>IF(OR(A196="",I196=""),"",A196+I196)</f>
        <v/>
      </c>
      <c r="U196" s="18">
        <f>IF(OR(A196="",K196=""),"",IF(J196="",A196,J196)+K196)</f>
        <v/>
      </c>
    </row>
    <row r="197">
      <c r="A197" s="10" t="n"/>
      <c r="B197" s="11" t="n"/>
      <c r="C197" s="12">
        <f>IF(B197="","",IFERROR(VLOOKUP(B197,'السيارات'!$A$5:$F$104,6,FALSE),""))</f>
        <v/>
      </c>
      <c r="D197" s="11" t="n"/>
      <c r="E197" s="12">
        <f>IF(D197="","",IFERROR(VLOOKUP(D197,'السائقون'!$A$5:$C$154,3,FALSE),""))</f>
        <v/>
      </c>
      <c r="F197" s="11" t="n"/>
      <c r="G197" s="11" t="n"/>
      <c r="H197" s="11" t="n"/>
      <c r="I197" s="13" t="n"/>
      <c r="J197" s="10" t="n"/>
      <c r="K197" s="13" t="n"/>
      <c r="L197" s="14" t="n"/>
      <c r="M197" s="14" t="n"/>
      <c r="N197" s="15">
        <f>IF(OR(L197="",M197=""),"",M197-L197)</f>
        <v/>
      </c>
      <c r="O197" s="15">
        <f>IF(OR(B197="",L197=""),"",IFERROR(L197-LOOKUP(2,1/($B$4:B196=B197),$M$4:M196),""))</f>
        <v/>
      </c>
      <c r="P197" s="16" t="n"/>
      <c r="Q197" s="16" t="n"/>
      <c r="R197" s="17" t="n"/>
      <c r="S197" s="11" t="n"/>
      <c r="T197" s="18">
        <f>IF(OR(A197="",I197=""),"",A197+I197)</f>
        <v/>
      </c>
      <c r="U197" s="18">
        <f>IF(OR(A197="",K197=""),"",IF(J197="",A197,J197)+K197)</f>
        <v/>
      </c>
    </row>
    <row r="198">
      <c r="A198" s="10" t="n"/>
      <c r="B198" s="11" t="n"/>
      <c r="C198" s="12">
        <f>IF(B198="","",IFERROR(VLOOKUP(B198,'السيارات'!$A$5:$F$104,6,FALSE),""))</f>
        <v/>
      </c>
      <c r="D198" s="11" t="n"/>
      <c r="E198" s="12">
        <f>IF(D198="","",IFERROR(VLOOKUP(D198,'السائقون'!$A$5:$C$154,3,FALSE),""))</f>
        <v/>
      </c>
      <c r="F198" s="11" t="n"/>
      <c r="G198" s="11" t="n"/>
      <c r="H198" s="11" t="n"/>
      <c r="I198" s="13" t="n"/>
      <c r="J198" s="10" t="n"/>
      <c r="K198" s="13" t="n"/>
      <c r="L198" s="14" t="n"/>
      <c r="M198" s="14" t="n"/>
      <c r="N198" s="15">
        <f>IF(OR(L198="",M198=""),"",M198-L198)</f>
        <v/>
      </c>
      <c r="O198" s="15">
        <f>IF(OR(B198="",L198=""),"",IFERROR(L198-LOOKUP(2,1/($B$4:B197=B198),$M$4:M197),""))</f>
        <v/>
      </c>
      <c r="P198" s="16" t="n"/>
      <c r="Q198" s="16" t="n"/>
      <c r="R198" s="17" t="n"/>
      <c r="S198" s="11" t="n"/>
      <c r="T198" s="18">
        <f>IF(OR(A198="",I198=""),"",A198+I198)</f>
        <v/>
      </c>
      <c r="U198" s="18">
        <f>IF(OR(A198="",K198=""),"",IF(J198="",A198,J198)+K198)</f>
        <v/>
      </c>
    </row>
    <row r="199">
      <c r="A199" s="10" t="n"/>
      <c r="B199" s="11" t="n"/>
      <c r="C199" s="12">
        <f>IF(B199="","",IFERROR(VLOOKUP(B199,'السيارات'!$A$5:$F$104,6,FALSE),""))</f>
        <v/>
      </c>
      <c r="D199" s="11" t="n"/>
      <c r="E199" s="12">
        <f>IF(D199="","",IFERROR(VLOOKUP(D199,'السائقون'!$A$5:$C$154,3,FALSE),""))</f>
        <v/>
      </c>
      <c r="F199" s="11" t="n"/>
      <c r="G199" s="11" t="n"/>
      <c r="H199" s="11" t="n"/>
      <c r="I199" s="13" t="n"/>
      <c r="J199" s="10" t="n"/>
      <c r="K199" s="13" t="n"/>
      <c r="L199" s="14" t="n"/>
      <c r="M199" s="14" t="n"/>
      <c r="N199" s="15">
        <f>IF(OR(L199="",M199=""),"",M199-L199)</f>
        <v/>
      </c>
      <c r="O199" s="15">
        <f>IF(OR(B199="",L199=""),"",IFERROR(L199-LOOKUP(2,1/($B$4:B198=B199),$M$4:M198),""))</f>
        <v/>
      </c>
      <c r="P199" s="16" t="n"/>
      <c r="Q199" s="16" t="n"/>
      <c r="R199" s="17" t="n"/>
      <c r="S199" s="11" t="n"/>
      <c r="T199" s="18">
        <f>IF(OR(A199="",I199=""),"",A199+I199)</f>
        <v/>
      </c>
      <c r="U199" s="18">
        <f>IF(OR(A199="",K199=""),"",IF(J199="",A199,J199)+K199)</f>
        <v/>
      </c>
    </row>
    <row r="200">
      <c r="A200" s="10" t="n"/>
      <c r="B200" s="11" t="n"/>
      <c r="C200" s="12">
        <f>IF(B200="","",IFERROR(VLOOKUP(B200,'السيارات'!$A$5:$F$104,6,FALSE),""))</f>
        <v/>
      </c>
      <c r="D200" s="11" t="n"/>
      <c r="E200" s="12">
        <f>IF(D200="","",IFERROR(VLOOKUP(D200,'السائقون'!$A$5:$C$154,3,FALSE),""))</f>
        <v/>
      </c>
      <c r="F200" s="11" t="n"/>
      <c r="G200" s="11" t="n"/>
      <c r="H200" s="11" t="n"/>
      <c r="I200" s="13" t="n"/>
      <c r="J200" s="10" t="n"/>
      <c r="K200" s="13" t="n"/>
      <c r="L200" s="14" t="n"/>
      <c r="M200" s="14" t="n"/>
      <c r="N200" s="15">
        <f>IF(OR(L200="",M200=""),"",M200-L200)</f>
        <v/>
      </c>
      <c r="O200" s="15">
        <f>IF(OR(B200="",L200=""),"",IFERROR(L200-LOOKUP(2,1/($B$4:B199=B200),$M$4:M199),""))</f>
        <v/>
      </c>
      <c r="P200" s="16" t="n"/>
      <c r="Q200" s="16" t="n"/>
      <c r="R200" s="17" t="n"/>
      <c r="S200" s="11" t="n"/>
      <c r="T200" s="18">
        <f>IF(OR(A200="",I200=""),"",A200+I200)</f>
        <v/>
      </c>
      <c r="U200" s="18">
        <f>IF(OR(A200="",K200=""),"",IF(J200="",A200,J200)+K200)</f>
        <v/>
      </c>
    </row>
    <row r="201">
      <c r="A201" s="10" t="n"/>
      <c r="B201" s="11" t="n"/>
      <c r="C201" s="12">
        <f>IF(B201="","",IFERROR(VLOOKUP(B201,'السيارات'!$A$5:$F$104,6,FALSE),""))</f>
        <v/>
      </c>
      <c r="D201" s="11" t="n"/>
      <c r="E201" s="12">
        <f>IF(D201="","",IFERROR(VLOOKUP(D201,'السائقون'!$A$5:$C$154,3,FALSE),""))</f>
        <v/>
      </c>
      <c r="F201" s="11" t="n"/>
      <c r="G201" s="11" t="n"/>
      <c r="H201" s="11" t="n"/>
      <c r="I201" s="13" t="n"/>
      <c r="J201" s="10" t="n"/>
      <c r="K201" s="13" t="n"/>
      <c r="L201" s="14" t="n"/>
      <c r="M201" s="14" t="n"/>
      <c r="N201" s="15">
        <f>IF(OR(L201="",M201=""),"",M201-L201)</f>
        <v/>
      </c>
      <c r="O201" s="15">
        <f>IF(OR(B201="",L201=""),"",IFERROR(L201-LOOKUP(2,1/($B$4:B200=B201),$M$4:M200),""))</f>
        <v/>
      </c>
      <c r="P201" s="16" t="n"/>
      <c r="Q201" s="16" t="n"/>
      <c r="R201" s="17" t="n"/>
      <c r="S201" s="11" t="n"/>
      <c r="T201" s="18">
        <f>IF(OR(A201="",I201=""),"",A201+I201)</f>
        <v/>
      </c>
      <c r="U201" s="18">
        <f>IF(OR(A201="",K201=""),"",IF(J201="",A201,J201)+K201)</f>
        <v/>
      </c>
    </row>
    <row r="202">
      <c r="A202" s="10" t="n"/>
      <c r="B202" s="11" t="n"/>
      <c r="C202" s="12">
        <f>IF(B202="","",IFERROR(VLOOKUP(B202,'السيارات'!$A$5:$F$104,6,FALSE),""))</f>
        <v/>
      </c>
      <c r="D202" s="11" t="n"/>
      <c r="E202" s="12">
        <f>IF(D202="","",IFERROR(VLOOKUP(D202,'السائقون'!$A$5:$C$154,3,FALSE),""))</f>
        <v/>
      </c>
      <c r="F202" s="11" t="n"/>
      <c r="G202" s="11" t="n"/>
      <c r="H202" s="11" t="n"/>
      <c r="I202" s="13" t="n"/>
      <c r="J202" s="10" t="n"/>
      <c r="K202" s="13" t="n"/>
      <c r="L202" s="14" t="n"/>
      <c r="M202" s="14" t="n"/>
      <c r="N202" s="15">
        <f>IF(OR(L202="",M202=""),"",M202-L202)</f>
        <v/>
      </c>
      <c r="O202" s="15">
        <f>IF(OR(B202="",L202=""),"",IFERROR(L202-LOOKUP(2,1/($B$4:B201=B202),$M$4:M201),""))</f>
        <v/>
      </c>
      <c r="P202" s="16" t="n"/>
      <c r="Q202" s="16" t="n"/>
      <c r="R202" s="17" t="n"/>
      <c r="S202" s="11" t="n"/>
      <c r="T202" s="18">
        <f>IF(OR(A202="",I202=""),"",A202+I202)</f>
        <v/>
      </c>
      <c r="U202" s="18">
        <f>IF(OR(A202="",K202=""),"",IF(J202="",A202,J202)+K202)</f>
        <v/>
      </c>
    </row>
    <row r="203">
      <c r="A203" s="10" t="n"/>
      <c r="B203" s="11" t="n"/>
      <c r="C203" s="12">
        <f>IF(B203="","",IFERROR(VLOOKUP(B203,'السيارات'!$A$5:$F$104,6,FALSE),""))</f>
        <v/>
      </c>
      <c r="D203" s="11" t="n"/>
      <c r="E203" s="12">
        <f>IF(D203="","",IFERROR(VLOOKUP(D203,'السائقون'!$A$5:$C$154,3,FALSE),""))</f>
        <v/>
      </c>
      <c r="F203" s="11" t="n"/>
      <c r="G203" s="11" t="n"/>
      <c r="H203" s="11" t="n"/>
      <c r="I203" s="13" t="n"/>
      <c r="J203" s="10" t="n"/>
      <c r="K203" s="13" t="n"/>
      <c r="L203" s="14" t="n"/>
      <c r="M203" s="14" t="n"/>
      <c r="N203" s="15">
        <f>IF(OR(L203="",M203=""),"",M203-L203)</f>
        <v/>
      </c>
      <c r="O203" s="15">
        <f>IF(OR(B203="",L203=""),"",IFERROR(L203-LOOKUP(2,1/($B$4:B202=B203),$M$4:M202),""))</f>
        <v/>
      </c>
      <c r="P203" s="16" t="n"/>
      <c r="Q203" s="16" t="n"/>
      <c r="R203" s="17" t="n"/>
      <c r="S203" s="11" t="n"/>
      <c r="T203" s="18">
        <f>IF(OR(A203="",I203=""),"",A203+I203)</f>
        <v/>
      </c>
      <c r="U203" s="18">
        <f>IF(OR(A203="",K203=""),"",IF(J203="",A203,J203)+K203)</f>
        <v/>
      </c>
    </row>
    <row r="204">
      <c r="A204" s="10" t="n"/>
      <c r="B204" s="11" t="n"/>
      <c r="C204" s="12">
        <f>IF(B204="","",IFERROR(VLOOKUP(B204,'السيارات'!$A$5:$F$104,6,FALSE),""))</f>
        <v/>
      </c>
      <c r="D204" s="11" t="n"/>
      <c r="E204" s="12">
        <f>IF(D204="","",IFERROR(VLOOKUP(D204,'السائقون'!$A$5:$C$154,3,FALSE),""))</f>
        <v/>
      </c>
      <c r="F204" s="11" t="n"/>
      <c r="G204" s="11" t="n"/>
      <c r="H204" s="11" t="n"/>
      <c r="I204" s="13" t="n"/>
      <c r="J204" s="10" t="n"/>
      <c r="K204" s="13" t="n"/>
      <c r="L204" s="14" t="n"/>
      <c r="M204" s="14" t="n"/>
      <c r="N204" s="15">
        <f>IF(OR(L204="",M204=""),"",M204-L204)</f>
        <v/>
      </c>
      <c r="O204" s="15">
        <f>IF(OR(B204="",L204=""),"",IFERROR(L204-LOOKUP(2,1/($B$4:B203=B204),$M$4:M203),""))</f>
        <v/>
      </c>
      <c r="P204" s="16" t="n"/>
      <c r="Q204" s="16" t="n"/>
      <c r="R204" s="17" t="n"/>
      <c r="S204" s="11" t="n"/>
      <c r="T204" s="18">
        <f>IF(OR(A204="",I204=""),"",A204+I204)</f>
        <v/>
      </c>
      <c r="U204" s="18">
        <f>IF(OR(A204="",K204=""),"",IF(J204="",A204,J204)+K204)</f>
        <v/>
      </c>
    </row>
    <row r="205">
      <c r="A205" s="10" t="n"/>
      <c r="B205" s="11" t="n"/>
      <c r="C205" s="12">
        <f>IF(B205="","",IFERROR(VLOOKUP(B205,'السيارات'!$A$5:$F$104,6,FALSE),""))</f>
        <v/>
      </c>
      <c r="D205" s="11" t="n"/>
      <c r="E205" s="12">
        <f>IF(D205="","",IFERROR(VLOOKUP(D205,'السائقون'!$A$5:$C$154,3,FALSE),""))</f>
        <v/>
      </c>
      <c r="F205" s="11" t="n"/>
      <c r="G205" s="11" t="n"/>
      <c r="H205" s="11" t="n"/>
      <c r="I205" s="13" t="n"/>
      <c r="J205" s="10" t="n"/>
      <c r="K205" s="13" t="n"/>
      <c r="L205" s="14" t="n"/>
      <c r="M205" s="14" t="n"/>
      <c r="N205" s="15">
        <f>IF(OR(L205="",M205=""),"",M205-L205)</f>
        <v/>
      </c>
      <c r="O205" s="15">
        <f>IF(OR(B205="",L205=""),"",IFERROR(L205-LOOKUP(2,1/($B$4:B204=B205),$M$4:M204),""))</f>
        <v/>
      </c>
      <c r="P205" s="16" t="n"/>
      <c r="Q205" s="16" t="n"/>
      <c r="R205" s="17" t="n"/>
      <c r="S205" s="11" t="n"/>
      <c r="T205" s="18">
        <f>IF(OR(A205="",I205=""),"",A205+I205)</f>
        <v/>
      </c>
      <c r="U205" s="18">
        <f>IF(OR(A205="",K205=""),"",IF(J205="",A205,J205)+K205)</f>
        <v/>
      </c>
    </row>
    <row r="206">
      <c r="A206" s="10" t="n"/>
      <c r="B206" s="11" t="n"/>
      <c r="C206" s="12">
        <f>IF(B206="","",IFERROR(VLOOKUP(B206,'السيارات'!$A$5:$F$104,6,FALSE),""))</f>
        <v/>
      </c>
      <c r="D206" s="11" t="n"/>
      <c r="E206" s="12">
        <f>IF(D206="","",IFERROR(VLOOKUP(D206,'السائقون'!$A$5:$C$154,3,FALSE),""))</f>
        <v/>
      </c>
      <c r="F206" s="11" t="n"/>
      <c r="G206" s="11" t="n"/>
      <c r="H206" s="11" t="n"/>
      <c r="I206" s="13" t="n"/>
      <c r="J206" s="10" t="n"/>
      <c r="K206" s="13" t="n"/>
      <c r="L206" s="14" t="n"/>
      <c r="M206" s="14" t="n"/>
      <c r="N206" s="15">
        <f>IF(OR(L206="",M206=""),"",M206-L206)</f>
        <v/>
      </c>
      <c r="O206" s="15">
        <f>IF(OR(B206="",L206=""),"",IFERROR(L206-LOOKUP(2,1/($B$4:B205=B206),$M$4:M205),""))</f>
        <v/>
      </c>
      <c r="P206" s="16" t="n"/>
      <c r="Q206" s="16" t="n"/>
      <c r="R206" s="17" t="n"/>
      <c r="S206" s="11" t="n"/>
      <c r="T206" s="18">
        <f>IF(OR(A206="",I206=""),"",A206+I206)</f>
        <v/>
      </c>
      <c r="U206" s="18">
        <f>IF(OR(A206="",K206=""),"",IF(J206="",A206,J206)+K206)</f>
        <v/>
      </c>
    </row>
    <row r="207">
      <c r="A207" s="10" t="n"/>
      <c r="B207" s="11" t="n"/>
      <c r="C207" s="12">
        <f>IF(B207="","",IFERROR(VLOOKUP(B207,'السيارات'!$A$5:$F$104,6,FALSE),""))</f>
        <v/>
      </c>
      <c r="D207" s="11" t="n"/>
      <c r="E207" s="12">
        <f>IF(D207="","",IFERROR(VLOOKUP(D207,'السائقون'!$A$5:$C$154,3,FALSE),""))</f>
        <v/>
      </c>
      <c r="F207" s="11" t="n"/>
      <c r="G207" s="11" t="n"/>
      <c r="H207" s="11" t="n"/>
      <c r="I207" s="13" t="n"/>
      <c r="J207" s="10" t="n"/>
      <c r="K207" s="13" t="n"/>
      <c r="L207" s="14" t="n"/>
      <c r="M207" s="14" t="n"/>
      <c r="N207" s="15">
        <f>IF(OR(L207="",M207=""),"",M207-L207)</f>
        <v/>
      </c>
      <c r="O207" s="15">
        <f>IF(OR(B207="",L207=""),"",IFERROR(L207-LOOKUP(2,1/($B$4:B206=B207),$M$4:M206),""))</f>
        <v/>
      </c>
      <c r="P207" s="16" t="n"/>
      <c r="Q207" s="16" t="n"/>
      <c r="R207" s="17" t="n"/>
      <c r="S207" s="11" t="n"/>
      <c r="T207" s="18">
        <f>IF(OR(A207="",I207=""),"",A207+I207)</f>
        <v/>
      </c>
      <c r="U207" s="18">
        <f>IF(OR(A207="",K207=""),"",IF(J207="",A207,J207)+K207)</f>
        <v/>
      </c>
    </row>
    <row r="208">
      <c r="A208" s="10" t="n"/>
      <c r="B208" s="11" t="n"/>
      <c r="C208" s="12">
        <f>IF(B208="","",IFERROR(VLOOKUP(B208,'السيارات'!$A$5:$F$104,6,FALSE),""))</f>
        <v/>
      </c>
      <c r="D208" s="11" t="n"/>
      <c r="E208" s="12">
        <f>IF(D208="","",IFERROR(VLOOKUP(D208,'السائقون'!$A$5:$C$154,3,FALSE),""))</f>
        <v/>
      </c>
      <c r="F208" s="11" t="n"/>
      <c r="G208" s="11" t="n"/>
      <c r="H208" s="11" t="n"/>
      <c r="I208" s="13" t="n"/>
      <c r="J208" s="10" t="n"/>
      <c r="K208" s="13" t="n"/>
      <c r="L208" s="14" t="n"/>
      <c r="M208" s="14" t="n"/>
      <c r="N208" s="15">
        <f>IF(OR(L208="",M208=""),"",M208-L208)</f>
        <v/>
      </c>
      <c r="O208" s="15">
        <f>IF(OR(B208="",L208=""),"",IFERROR(L208-LOOKUP(2,1/($B$4:B207=B208),$M$4:M207),""))</f>
        <v/>
      </c>
      <c r="P208" s="16" t="n"/>
      <c r="Q208" s="16" t="n"/>
      <c r="R208" s="17" t="n"/>
      <c r="S208" s="11" t="n"/>
      <c r="T208" s="18">
        <f>IF(OR(A208="",I208=""),"",A208+I208)</f>
        <v/>
      </c>
      <c r="U208" s="18">
        <f>IF(OR(A208="",K208=""),"",IF(J208="",A208,J208)+K208)</f>
        <v/>
      </c>
    </row>
    <row r="209">
      <c r="A209" s="10" t="n"/>
      <c r="B209" s="11" t="n"/>
      <c r="C209" s="12">
        <f>IF(B209="","",IFERROR(VLOOKUP(B209,'السيارات'!$A$5:$F$104,6,FALSE),""))</f>
        <v/>
      </c>
      <c r="D209" s="11" t="n"/>
      <c r="E209" s="12">
        <f>IF(D209="","",IFERROR(VLOOKUP(D209,'السائقون'!$A$5:$C$154,3,FALSE),""))</f>
        <v/>
      </c>
      <c r="F209" s="11" t="n"/>
      <c r="G209" s="11" t="n"/>
      <c r="H209" s="11" t="n"/>
      <c r="I209" s="13" t="n"/>
      <c r="J209" s="10" t="n"/>
      <c r="K209" s="13" t="n"/>
      <c r="L209" s="14" t="n"/>
      <c r="M209" s="14" t="n"/>
      <c r="N209" s="15">
        <f>IF(OR(L209="",M209=""),"",M209-L209)</f>
        <v/>
      </c>
      <c r="O209" s="15">
        <f>IF(OR(B209="",L209=""),"",IFERROR(L209-LOOKUP(2,1/($B$4:B208=B209),$M$4:M208),""))</f>
        <v/>
      </c>
      <c r="P209" s="16" t="n"/>
      <c r="Q209" s="16" t="n"/>
      <c r="R209" s="17" t="n"/>
      <c r="S209" s="11" t="n"/>
      <c r="T209" s="18">
        <f>IF(OR(A209="",I209=""),"",A209+I209)</f>
        <v/>
      </c>
      <c r="U209" s="18">
        <f>IF(OR(A209="",K209=""),"",IF(J209="",A209,J209)+K209)</f>
        <v/>
      </c>
    </row>
    <row r="210">
      <c r="A210" s="10" t="n"/>
      <c r="B210" s="11" t="n"/>
      <c r="C210" s="12">
        <f>IF(B210="","",IFERROR(VLOOKUP(B210,'السيارات'!$A$5:$F$104,6,FALSE),""))</f>
        <v/>
      </c>
      <c r="D210" s="11" t="n"/>
      <c r="E210" s="12">
        <f>IF(D210="","",IFERROR(VLOOKUP(D210,'السائقون'!$A$5:$C$154,3,FALSE),""))</f>
        <v/>
      </c>
      <c r="F210" s="11" t="n"/>
      <c r="G210" s="11" t="n"/>
      <c r="H210" s="11" t="n"/>
      <c r="I210" s="13" t="n"/>
      <c r="J210" s="10" t="n"/>
      <c r="K210" s="13" t="n"/>
      <c r="L210" s="14" t="n"/>
      <c r="M210" s="14" t="n"/>
      <c r="N210" s="15">
        <f>IF(OR(L210="",M210=""),"",M210-L210)</f>
        <v/>
      </c>
      <c r="O210" s="15">
        <f>IF(OR(B210="",L210=""),"",IFERROR(L210-LOOKUP(2,1/($B$4:B209=B210),$M$4:M209),""))</f>
        <v/>
      </c>
      <c r="P210" s="16" t="n"/>
      <c r="Q210" s="16" t="n"/>
      <c r="R210" s="17" t="n"/>
      <c r="S210" s="11" t="n"/>
      <c r="T210" s="18">
        <f>IF(OR(A210="",I210=""),"",A210+I210)</f>
        <v/>
      </c>
      <c r="U210" s="18">
        <f>IF(OR(A210="",K210=""),"",IF(J210="",A210,J210)+K210)</f>
        <v/>
      </c>
    </row>
    <row r="211">
      <c r="A211" s="10" t="n"/>
      <c r="B211" s="11" t="n"/>
      <c r="C211" s="12">
        <f>IF(B211="","",IFERROR(VLOOKUP(B211,'السيارات'!$A$5:$F$104,6,FALSE),""))</f>
        <v/>
      </c>
      <c r="D211" s="11" t="n"/>
      <c r="E211" s="12">
        <f>IF(D211="","",IFERROR(VLOOKUP(D211,'السائقون'!$A$5:$C$154,3,FALSE),""))</f>
        <v/>
      </c>
      <c r="F211" s="11" t="n"/>
      <c r="G211" s="11" t="n"/>
      <c r="H211" s="11" t="n"/>
      <c r="I211" s="13" t="n"/>
      <c r="J211" s="10" t="n"/>
      <c r="K211" s="13" t="n"/>
      <c r="L211" s="14" t="n"/>
      <c r="M211" s="14" t="n"/>
      <c r="N211" s="15">
        <f>IF(OR(L211="",M211=""),"",M211-L211)</f>
        <v/>
      </c>
      <c r="O211" s="15">
        <f>IF(OR(B211="",L211=""),"",IFERROR(L211-LOOKUP(2,1/($B$4:B210=B211),$M$4:M210),""))</f>
        <v/>
      </c>
      <c r="P211" s="16" t="n"/>
      <c r="Q211" s="16" t="n"/>
      <c r="R211" s="17" t="n"/>
      <c r="S211" s="11" t="n"/>
      <c r="T211" s="18">
        <f>IF(OR(A211="",I211=""),"",A211+I211)</f>
        <v/>
      </c>
      <c r="U211" s="18">
        <f>IF(OR(A211="",K211=""),"",IF(J211="",A211,J211)+K211)</f>
        <v/>
      </c>
    </row>
    <row r="212">
      <c r="A212" s="10" t="n"/>
      <c r="B212" s="11" t="n"/>
      <c r="C212" s="12">
        <f>IF(B212="","",IFERROR(VLOOKUP(B212,'السيارات'!$A$5:$F$104,6,FALSE),""))</f>
        <v/>
      </c>
      <c r="D212" s="11" t="n"/>
      <c r="E212" s="12">
        <f>IF(D212="","",IFERROR(VLOOKUP(D212,'السائقون'!$A$5:$C$154,3,FALSE),""))</f>
        <v/>
      </c>
      <c r="F212" s="11" t="n"/>
      <c r="G212" s="11" t="n"/>
      <c r="H212" s="11" t="n"/>
      <c r="I212" s="13" t="n"/>
      <c r="J212" s="10" t="n"/>
      <c r="K212" s="13" t="n"/>
      <c r="L212" s="14" t="n"/>
      <c r="M212" s="14" t="n"/>
      <c r="N212" s="15">
        <f>IF(OR(L212="",M212=""),"",M212-L212)</f>
        <v/>
      </c>
      <c r="O212" s="15">
        <f>IF(OR(B212="",L212=""),"",IFERROR(L212-LOOKUP(2,1/($B$4:B211=B212),$M$4:M211),""))</f>
        <v/>
      </c>
      <c r="P212" s="16" t="n"/>
      <c r="Q212" s="16" t="n"/>
      <c r="R212" s="17" t="n"/>
      <c r="S212" s="11" t="n"/>
      <c r="T212" s="18">
        <f>IF(OR(A212="",I212=""),"",A212+I212)</f>
        <v/>
      </c>
      <c r="U212" s="18">
        <f>IF(OR(A212="",K212=""),"",IF(J212="",A212,J212)+K212)</f>
        <v/>
      </c>
    </row>
    <row r="213">
      <c r="A213" s="10" t="n"/>
      <c r="B213" s="11" t="n"/>
      <c r="C213" s="12">
        <f>IF(B213="","",IFERROR(VLOOKUP(B213,'السيارات'!$A$5:$F$104,6,FALSE),""))</f>
        <v/>
      </c>
      <c r="D213" s="11" t="n"/>
      <c r="E213" s="12">
        <f>IF(D213="","",IFERROR(VLOOKUP(D213,'السائقون'!$A$5:$C$154,3,FALSE),""))</f>
        <v/>
      </c>
      <c r="F213" s="11" t="n"/>
      <c r="G213" s="11" t="n"/>
      <c r="H213" s="11" t="n"/>
      <c r="I213" s="13" t="n"/>
      <c r="J213" s="10" t="n"/>
      <c r="K213" s="13" t="n"/>
      <c r="L213" s="14" t="n"/>
      <c r="M213" s="14" t="n"/>
      <c r="N213" s="15">
        <f>IF(OR(L213="",M213=""),"",M213-L213)</f>
        <v/>
      </c>
      <c r="O213" s="15">
        <f>IF(OR(B213="",L213=""),"",IFERROR(L213-LOOKUP(2,1/($B$4:B212=B213),$M$4:M212),""))</f>
        <v/>
      </c>
      <c r="P213" s="16" t="n"/>
      <c r="Q213" s="16" t="n"/>
      <c r="R213" s="17" t="n"/>
      <c r="S213" s="11" t="n"/>
      <c r="T213" s="18">
        <f>IF(OR(A213="",I213=""),"",A213+I213)</f>
        <v/>
      </c>
      <c r="U213" s="18">
        <f>IF(OR(A213="",K213=""),"",IF(J213="",A213,J213)+K213)</f>
        <v/>
      </c>
    </row>
    <row r="214">
      <c r="A214" s="10" t="n"/>
      <c r="B214" s="11" t="n"/>
      <c r="C214" s="12">
        <f>IF(B214="","",IFERROR(VLOOKUP(B214,'السيارات'!$A$5:$F$104,6,FALSE),""))</f>
        <v/>
      </c>
      <c r="D214" s="11" t="n"/>
      <c r="E214" s="12">
        <f>IF(D214="","",IFERROR(VLOOKUP(D214,'السائقون'!$A$5:$C$154,3,FALSE),""))</f>
        <v/>
      </c>
      <c r="F214" s="11" t="n"/>
      <c r="G214" s="11" t="n"/>
      <c r="H214" s="11" t="n"/>
      <c r="I214" s="13" t="n"/>
      <c r="J214" s="10" t="n"/>
      <c r="K214" s="13" t="n"/>
      <c r="L214" s="14" t="n"/>
      <c r="M214" s="14" t="n"/>
      <c r="N214" s="15">
        <f>IF(OR(L214="",M214=""),"",M214-L214)</f>
        <v/>
      </c>
      <c r="O214" s="15">
        <f>IF(OR(B214="",L214=""),"",IFERROR(L214-LOOKUP(2,1/($B$4:B213=B214),$M$4:M213),""))</f>
        <v/>
      </c>
      <c r="P214" s="16" t="n"/>
      <c r="Q214" s="16" t="n"/>
      <c r="R214" s="17" t="n"/>
      <c r="S214" s="11" t="n"/>
      <c r="T214" s="18">
        <f>IF(OR(A214="",I214=""),"",A214+I214)</f>
        <v/>
      </c>
      <c r="U214" s="18">
        <f>IF(OR(A214="",K214=""),"",IF(J214="",A214,J214)+K214)</f>
        <v/>
      </c>
    </row>
    <row r="215">
      <c r="A215" s="10" t="n"/>
      <c r="B215" s="11" t="n"/>
      <c r="C215" s="12">
        <f>IF(B215="","",IFERROR(VLOOKUP(B215,'السيارات'!$A$5:$F$104,6,FALSE),""))</f>
        <v/>
      </c>
      <c r="D215" s="11" t="n"/>
      <c r="E215" s="12">
        <f>IF(D215="","",IFERROR(VLOOKUP(D215,'السائقون'!$A$5:$C$154,3,FALSE),""))</f>
        <v/>
      </c>
      <c r="F215" s="11" t="n"/>
      <c r="G215" s="11" t="n"/>
      <c r="H215" s="11" t="n"/>
      <c r="I215" s="13" t="n"/>
      <c r="J215" s="10" t="n"/>
      <c r="K215" s="13" t="n"/>
      <c r="L215" s="14" t="n"/>
      <c r="M215" s="14" t="n"/>
      <c r="N215" s="15">
        <f>IF(OR(L215="",M215=""),"",M215-L215)</f>
        <v/>
      </c>
      <c r="O215" s="15">
        <f>IF(OR(B215="",L215=""),"",IFERROR(L215-LOOKUP(2,1/($B$4:B214=B215),$M$4:M214),""))</f>
        <v/>
      </c>
      <c r="P215" s="16" t="n"/>
      <c r="Q215" s="16" t="n"/>
      <c r="R215" s="17" t="n"/>
      <c r="S215" s="11" t="n"/>
      <c r="T215" s="18">
        <f>IF(OR(A215="",I215=""),"",A215+I215)</f>
        <v/>
      </c>
      <c r="U215" s="18">
        <f>IF(OR(A215="",K215=""),"",IF(J215="",A215,J215)+K215)</f>
        <v/>
      </c>
    </row>
    <row r="216">
      <c r="A216" s="10" t="n"/>
      <c r="B216" s="11" t="n"/>
      <c r="C216" s="12">
        <f>IF(B216="","",IFERROR(VLOOKUP(B216,'السيارات'!$A$5:$F$104,6,FALSE),""))</f>
        <v/>
      </c>
      <c r="D216" s="11" t="n"/>
      <c r="E216" s="12">
        <f>IF(D216="","",IFERROR(VLOOKUP(D216,'السائقون'!$A$5:$C$154,3,FALSE),""))</f>
        <v/>
      </c>
      <c r="F216" s="11" t="n"/>
      <c r="G216" s="11" t="n"/>
      <c r="H216" s="11" t="n"/>
      <c r="I216" s="13" t="n"/>
      <c r="J216" s="10" t="n"/>
      <c r="K216" s="13" t="n"/>
      <c r="L216" s="14" t="n"/>
      <c r="M216" s="14" t="n"/>
      <c r="N216" s="15">
        <f>IF(OR(L216="",M216=""),"",M216-L216)</f>
        <v/>
      </c>
      <c r="O216" s="15">
        <f>IF(OR(B216="",L216=""),"",IFERROR(L216-LOOKUP(2,1/($B$4:B215=B216),$M$4:M215),""))</f>
        <v/>
      </c>
      <c r="P216" s="16" t="n"/>
      <c r="Q216" s="16" t="n"/>
      <c r="R216" s="17" t="n"/>
      <c r="S216" s="11" t="n"/>
      <c r="T216" s="18">
        <f>IF(OR(A216="",I216=""),"",A216+I216)</f>
        <v/>
      </c>
      <c r="U216" s="18">
        <f>IF(OR(A216="",K216=""),"",IF(J216="",A216,J216)+K216)</f>
        <v/>
      </c>
    </row>
    <row r="217">
      <c r="A217" s="10" t="n"/>
      <c r="B217" s="11" t="n"/>
      <c r="C217" s="12">
        <f>IF(B217="","",IFERROR(VLOOKUP(B217,'السيارات'!$A$5:$F$104,6,FALSE),""))</f>
        <v/>
      </c>
      <c r="D217" s="11" t="n"/>
      <c r="E217" s="12">
        <f>IF(D217="","",IFERROR(VLOOKUP(D217,'السائقون'!$A$5:$C$154,3,FALSE),""))</f>
        <v/>
      </c>
      <c r="F217" s="11" t="n"/>
      <c r="G217" s="11" t="n"/>
      <c r="H217" s="11" t="n"/>
      <c r="I217" s="13" t="n"/>
      <c r="J217" s="10" t="n"/>
      <c r="K217" s="13" t="n"/>
      <c r="L217" s="14" t="n"/>
      <c r="M217" s="14" t="n"/>
      <c r="N217" s="15">
        <f>IF(OR(L217="",M217=""),"",M217-L217)</f>
        <v/>
      </c>
      <c r="O217" s="15">
        <f>IF(OR(B217="",L217=""),"",IFERROR(L217-LOOKUP(2,1/($B$4:B216=B217),$M$4:M216),""))</f>
        <v/>
      </c>
      <c r="P217" s="16" t="n"/>
      <c r="Q217" s="16" t="n"/>
      <c r="R217" s="17" t="n"/>
      <c r="S217" s="11" t="n"/>
      <c r="T217" s="18">
        <f>IF(OR(A217="",I217=""),"",A217+I217)</f>
        <v/>
      </c>
      <c r="U217" s="18">
        <f>IF(OR(A217="",K217=""),"",IF(J217="",A217,J217)+K217)</f>
        <v/>
      </c>
    </row>
    <row r="218">
      <c r="A218" s="10" t="n"/>
      <c r="B218" s="11" t="n"/>
      <c r="C218" s="12">
        <f>IF(B218="","",IFERROR(VLOOKUP(B218,'السيارات'!$A$5:$F$104,6,FALSE),""))</f>
        <v/>
      </c>
      <c r="D218" s="11" t="n"/>
      <c r="E218" s="12">
        <f>IF(D218="","",IFERROR(VLOOKUP(D218,'السائقون'!$A$5:$C$154,3,FALSE),""))</f>
        <v/>
      </c>
      <c r="F218" s="11" t="n"/>
      <c r="G218" s="11" t="n"/>
      <c r="H218" s="11" t="n"/>
      <c r="I218" s="13" t="n"/>
      <c r="J218" s="10" t="n"/>
      <c r="K218" s="13" t="n"/>
      <c r="L218" s="14" t="n"/>
      <c r="M218" s="14" t="n"/>
      <c r="N218" s="15">
        <f>IF(OR(L218="",M218=""),"",M218-L218)</f>
        <v/>
      </c>
      <c r="O218" s="15">
        <f>IF(OR(B218="",L218=""),"",IFERROR(L218-LOOKUP(2,1/($B$4:B217=B218),$M$4:M217),""))</f>
        <v/>
      </c>
      <c r="P218" s="16" t="n"/>
      <c r="Q218" s="16" t="n"/>
      <c r="R218" s="17" t="n"/>
      <c r="S218" s="11" t="n"/>
      <c r="T218" s="18">
        <f>IF(OR(A218="",I218=""),"",A218+I218)</f>
        <v/>
      </c>
      <c r="U218" s="18">
        <f>IF(OR(A218="",K218=""),"",IF(J218="",A218,J218)+K218)</f>
        <v/>
      </c>
    </row>
    <row r="219">
      <c r="A219" s="10" t="n"/>
      <c r="B219" s="11" t="n"/>
      <c r="C219" s="12">
        <f>IF(B219="","",IFERROR(VLOOKUP(B219,'السيارات'!$A$5:$F$104,6,FALSE),""))</f>
        <v/>
      </c>
      <c r="D219" s="11" t="n"/>
      <c r="E219" s="12">
        <f>IF(D219="","",IFERROR(VLOOKUP(D219,'السائقون'!$A$5:$C$154,3,FALSE),""))</f>
        <v/>
      </c>
      <c r="F219" s="11" t="n"/>
      <c r="G219" s="11" t="n"/>
      <c r="H219" s="11" t="n"/>
      <c r="I219" s="13" t="n"/>
      <c r="J219" s="10" t="n"/>
      <c r="K219" s="13" t="n"/>
      <c r="L219" s="14" t="n"/>
      <c r="M219" s="14" t="n"/>
      <c r="N219" s="15">
        <f>IF(OR(L219="",M219=""),"",M219-L219)</f>
        <v/>
      </c>
      <c r="O219" s="15">
        <f>IF(OR(B219="",L219=""),"",IFERROR(L219-LOOKUP(2,1/($B$4:B218=B219),$M$4:M218),""))</f>
        <v/>
      </c>
      <c r="P219" s="16" t="n"/>
      <c r="Q219" s="16" t="n"/>
      <c r="R219" s="17" t="n"/>
      <c r="S219" s="11" t="n"/>
      <c r="T219" s="18">
        <f>IF(OR(A219="",I219=""),"",A219+I219)</f>
        <v/>
      </c>
      <c r="U219" s="18">
        <f>IF(OR(A219="",K219=""),"",IF(J219="",A219,J219)+K219)</f>
        <v/>
      </c>
    </row>
    <row r="220">
      <c r="A220" s="10" t="n"/>
      <c r="B220" s="11" t="n"/>
      <c r="C220" s="12">
        <f>IF(B220="","",IFERROR(VLOOKUP(B220,'السيارات'!$A$5:$F$104,6,FALSE),""))</f>
        <v/>
      </c>
      <c r="D220" s="11" t="n"/>
      <c r="E220" s="12">
        <f>IF(D220="","",IFERROR(VLOOKUP(D220,'السائقون'!$A$5:$C$154,3,FALSE),""))</f>
        <v/>
      </c>
      <c r="F220" s="11" t="n"/>
      <c r="G220" s="11" t="n"/>
      <c r="H220" s="11" t="n"/>
      <c r="I220" s="13" t="n"/>
      <c r="J220" s="10" t="n"/>
      <c r="K220" s="13" t="n"/>
      <c r="L220" s="14" t="n"/>
      <c r="M220" s="14" t="n"/>
      <c r="N220" s="15">
        <f>IF(OR(L220="",M220=""),"",M220-L220)</f>
        <v/>
      </c>
      <c r="O220" s="15">
        <f>IF(OR(B220="",L220=""),"",IFERROR(L220-LOOKUP(2,1/($B$4:B219=B220),$M$4:M219),""))</f>
        <v/>
      </c>
      <c r="P220" s="16" t="n"/>
      <c r="Q220" s="16" t="n"/>
      <c r="R220" s="17" t="n"/>
      <c r="S220" s="11" t="n"/>
      <c r="T220" s="18">
        <f>IF(OR(A220="",I220=""),"",A220+I220)</f>
        <v/>
      </c>
      <c r="U220" s="18">
        <f>IF(OR(A220="",K220=""),"",IF(J220="",A220,J220)+K220)</f>
        <v/>
      </c>
    </row>
    <row r="221">
      <c r="A221" s="10" t="n"/>
      <c r="B221" s="11" t="n"/>
      <c r="C221" s="12">
        <f>IF(B221="","",IFERROR(VLOOKUP(B221,'السيارات'!$A$5:$F$104,6,FALSE),""))</f>
        <v/>
      </c>
      <c r="D221" s="11" t="n"/>
      <c r="E221" s="12">
        <f>IF(D221="","",IFERROR(VLOOKUP(D221,'السائقون'!$A$5:$C$154,3,FALSE),""))</f>
        <v/>
      </c>
      <c r="F221" s="11" t="n"/>
      <c r="G221" s="11" t="n"/>
      <c r="H221" s="11" t="n"/>
      <c r="I221" s="13" t="n"/>
      <c r="J221" s="10" t="n"/>
      <c r="K221" s="13" t="n"/>
      <c r="L221" s="14" t="n"/>
      <c r="M221" s="14" t="n"/>
      <c r="N221" s="15">
        <f>IF(OR(L221="",M221=""),"",M221-L221)</f>
        <v/>
      </c>
      <c r="O221" s="15">
        <f>IF(OR(B221="",L221=""),"",IFERROR(L221-LOOKUP(2,1/($B$4:B220=B221),$M$4:M220),""))</f>
        <v/>
      </c>
      <c r="P221" s="16" t="n"/>
      <c r="Q221" s="16" t="n"/>
      <c r="R221" s="17" t="n"/>
      <c r="S221" s="11" t="n"/>
      <c r="T221" s="18">
        <f>IF(OR(A221="",I221=""),"",A221+I221)</f>
        <v/>
      </c>
      <c r="U221" s="18">
        <f>IF(OR(A221="",K221=""),"",IF(J221="",A221,J221)+K221)</f>
        <v/>
      </c>
    </row>
    <row r="222">
      <c r="A222" s="10" t="n"/>
      <c r="B222" s="11" t="n"/>
      <c r="C222" s="12">
        <f>IF(B222="","",IFERROR(VLOOKUP(B222,'السيارات'!$A$5:$F$104,6,FALSE),""))</f>
        <v/>
      </c>
      <c r="D222" s="11" t="n"/>
      <c r="E222" s="12">
        <f>IF(D222="","",IFERROR(VLOOKUP(D222,'السائقون'!$A$5:$C$154,3,FALSE),""))</f>
        <v/>
      </c>
      <c r="F222" s="11" t="n"/>
      <c r="G222" s="11" t="n"/>
      <c r="H222" s="11" t="n"/>
      <c r="I222" s="13" t="n"/>
      <c r="J222" s="10" t="n"/>
      <c r="K222" s="13" t="n"/>
      <c r="L222" s="14" t="n"/>
      <c r="M222" s="14" t="n"/>
      <c r="N222" s="15">
        <f>IF(OR(L222="",M222=""),"",M222-L222)</f>
        <v/>
      </c>
      <c r="O222" s="15">
        <f>IF(OR(B222="",L222=""),"",IFERROR(L222-LOOKUP(2,1/($B$4:B221=B222),$M$4:M221),""))</f>
        <v/>
      </c>
      <c r="P222" s="16" t="n"/>
      <c r="Q222" s="16" t="n"/>
      <c r="R222" s="17" t="n"/>
      <c r="S222" s="11" t="n"/>
      <c r="T222" s="18">
        <f>IF(OR(A222="",I222=""),"",A222+I222)</f>
        <v/>
      </c>
      <c r="U222" s="18">
        <f>IF(OR(A222="",K222=""),"",IF(J222="",A222,J222)+K222)</f>
        <v/>
      </c>
    </row>
    <row r="223">
      <c r="A223" s="10" t="n"/>
      <c r="B223" s="11" t="n"/>
      <c r="C223" s="12">
        <f>IF(B223="","",IFERROR(VLOOKUP(B223,'السيارات'!$A$5:$F$104,6,FALSE),""))</f>
        <v/>
      </c>
      <c r="D223" s="11" t="n"/>
      <c r="E223" s="12">
        <f>IF(D223="","",IFERROR(VLOOKUP(D223,'السائقون'!$A$5:$C$154,3,FALSE),""))</f>
        <v/>
      </c>
      <c r="F223" s="11" t="n"/>
      <c r="G223" s="11" t="n"/>
      <c r="H223" s="11" t="n"/>
      <c r="I223" s="13" t="n"/>
      <c r="J223" s="10" t="n"/>
      <c r="K223" s="13" t="n"/>
      <c r="L223" s="14" t="n"/>
      <c r="M223" s="14" t="n"/>
      <c r="N223" s="15">
        <f>IF(OR(L223="",M223=""),"",M223-L223)</f>
        <v/>
      </c>
      <c r="O223" s="15">
        <f>IF(OR(B223="",L223=""),"",IFERROR(L223-LOOKUP(2,1/($B$4:B222=B223),$M$4:M222),""))</f>
        <v/>
      </c>
      <c r="P223" s="16" t="n"/>
      <c r="Q223" s="16" t="n"/>
      <c r="R223" s="17" t="n"/>
      <c r="S223" s="11" t="n"/>
      <c r="T223" s="18">
        <f>IF(OR(A223="",I223=""),"",A223+I223)</f>
        <v/>
      </c>
      <c r="U223" s="18">
        <f>IF(OR(A223="",K223=""),"",IF(J223="",A223,J223)+K223)</f>
        <v/>
      </c>
    </row>
    <row r="224">
      <c r="A224" s="10" t="n"/>
      <c r="B224" s="11" t="n"/>
      <c r="C224" s="12">
        <f>IF(B224="","",IFERROR(VLOOKUP(B224,'السيارات'!$A$5:$F$104,6,FALSE),""))</f>
        <v/>
      </c>
      <c r="D224" s="11" t="n"/>
      <c r="E224" s="12">
        <f>IF(D224="","",IFERROR(VLOOKUP(D224,'السائقون'!$A$5:$C$154,3,FALSE),""))</f>
        <v/>
      </c>
      <c r="F224" s="11" t="n"/>
      <c r="G224" s="11" t="n"/>
      <c r="H224" s="11" t="n"/>
      <c r="I224" s="13" t="n"/>
      <c r="J224" s="10" t="n"/>
      <c r="K224" s="13" t="n"/>
      <c r="L224" s="14" t="n"/>
      <c r="M224" s="14" t="n"/>
      <c r="N224" s="15">
        <f>IF(OR(L224="",M224=""),"",M224-L224)</f>
        <v/>
      </c>
      <c r="O224" s="15">
        <f>IF(OR(B224="",L224=""),"",IFERROR(L224-LOOKUP(2,1/($B$4:B223=B224),$M$4:M223),""))</f>
        <v/>
      </c>
      <c r="P224" s="16" t="n"/>
      <c r="Q224" s="16" t="n"/>
      <c r="R224" s="17" t="n"/>
      <c r="S224" s="11" t="n"/>
      <c r="T224" s="18">
        <f>IF(OR(A224="",I224=""),"",A224+I224)</f>
        <v/>
      </c>
      <c r="U224" s="18">
        <f>IF(OR(A224="",K224=""),"",IF(J224="",A224,J224)+K224)</f>
        <v/>
      </c>
    </row>
    <row r="225">
      <c r="A225" s="10" t="n"/>
      <c r="B225" s="11" t="n"/>
      <c r="C225" s="12">
        <f>IF(B225="","",IFERROR(VLOOKUP(B225,'السيارات'!$A$5:$F$104,6,FALSE),""))</f>
        <v/>
      </c>
      <c r="D225" s="11" t="n"/>
      <c r="E225" s="12">
        <f>IF(D225="","",IFERROR(VLOOKUP(D225,'السائقون'!$A$5:$C$154,3,FALSE),""))</f>
        <v/>
      </c>
      <c r="F225" s="11" t="n"/>
      <c r="G225" s="11" t="n"/>
      <c r="H225" s="11" t="n"/>
      <c r="I225" s="13" t="n"/>
      <c r="J225" s="10" t="n"/>
      <c r="K225" s="13" t="n"/>
      <c r="L225" s="14" t="n"/>
      <c r="M225" s="14" t="n"/>
      <c r="N225" s="15">
        <f>IF(OR(L225="",M225=""),"",M225-L225)</f>
        <v/>
      </c>
      <c r="O225" s="15">
        <f>IF(OR(B225="",L225=""),"",IFERROR(L225-LOOKUP(2,1/($B$4:B224=B225),$M$4:M224),""))</f>
        <v/>
      </c>
      <c r="P225" s="16" t="n"/>
      <c r="Q225" s="16" t="n"/>
      <c r="R225" s="17" t="n"/>
      <c r="S225" s="11" t="n"/>
      <c r="T225" s="18">
        <f>IF(OR(A225="",I225=""),"",A225+I225)</f>
        <v/>
      </c>
      <c r="U225" s="18">
        <f>IF(OR(A225="",K225=""),"",IF(J225="",A225,J225)+K225)</f>
        <v/>
      </c>
    </row>
    <row r="226">
      <c r="A226" s="10" t="n"/>
      <c r="B226" s="11" t="n"/>
      <c r="C226" s="12">
        <f>IF(B226="","",IFERROR(VLOOKUP(B226,'السيارات'!$A$5:$F$104,6,FALSE),""))</f>
        <v/>
      </c>
      <c r="D226" s="11" t="n"/>
      <c r="E226" s="12">
        <f>IF(D226="","",IFERROR(VLOOKUP(D226,'السائقون'!$A$5:$C$154,3,FALSE),""))</f>
        <v/>
      </c>
      <c r="F226" s="11" t="n"/>
      <c r="G226" s="11" t="n"/>
      <c r="H226" s="11" t="n"/>
      <c r="I226" s="13" t="n"/>
      <c r="J226" s="10" t="n"/>
      <c r="K226" s="13" t="n"/>
      <c r="L226" s="14" t="n"/>
      <c r="M226" s="14" t="n"/>
      <c r="N226" s="15">
        <f>IF(OR(L226="",M226=""),"",M226-L226)</f>
        <v/>
      </c>
      <c r="O226" s="15">
        <f>IF(OR(B226="",L226=""),"",IFERROR(L226-LOOKUP(2,1/($B$4:B225=B226),$M$4:M225),""))</f>
        <v/>
      </c>
      <c r="P226" s="16" t="n"/>
      <c r="Q226" s="16" t="n"/>
      <c r="R226" s="17" t="n"/>
      <c r="S226" s="11" t="n"/>
      <c r="T226" s="18">
        <f>IF(OR(A226="",I226=""),"",A226+I226)</f>
        <v/>
      </c>
      <c r="U226" s="18">
        <f>IF(OR(A226="",K226=""),"",IF(J226="",A226,J226)+K226)</f>
        <v/>
      </c>
    </row>
    <row r="227">
      <c r="A227" s="10" t="n"/>
      <c r="B227" s="11" t="n"/>
      <c r="C227" s="12">
        <f>IF(B227="","",IFERROR(VLOOKUP(B227,'السيارات'!$A$5:$F$104,6,FALSE),""))</f>
        <v/>
      </c>
      <c r="D227" s="11" t="n"/>
      <c r="E227" s="12">
        <f>IF(D227="","",IFERROR(VLOOKUP(D227,'السائقون'!$A$5:$C$154,3,FALSE),""))</f>
        <v/>
      </c>
      <c r="F227" s="11" t="n"/>
      <c r="G227" s="11" t="n"/>
      <c r="H227" s="11" t="n"/>
      <c r="I227" s="13" t="n"/>
      <c r="J227" s="10" t="n"/>
      <c r="K227" s="13" t="n"/>
      <c r="L227" s="14" t="n"/>
      <c r="M227" s="14" t="n"/>
      <c r="N227" s="15">
        <f>IF(OR(L227="",M227=""),"",M227-L227)</f>
        <v/>
      </c>
      <c r="O227" s="15">
        <f>IF(OR(B227="",L227=""),"",IFERROR(L227-LOOKUP(2,1/($B$4:B226=B227),$M$4:M226),""))</f>
        <v/>
      </c>
      <c r="P227" s="16" t="n"/>
      <c r="Q227" s="16" t="n"/>
      <c r="R227" s="17" t="n"/>
      <c r="S227" s="11" t="n"/>
      <c r="T227" s="18">
        <f>IF(OR(A227="",I227=""),"",A227+I227)</f>
        <v/>
      </c>
      <c r="U227" s="18">
        <f>IF(OR(A227="",K227=""),"",IF(J227="",A227,J227)+K227)</f>
        <v/>
      </c>
    </row>
    <row r="228">
      <c r="A228" s="10" t="n"/>
      <c r="B228" s="11" t="n"/>
      <c r="C228" s="12">
        <f>IF(B228="","",IFERROR(VLOOKUP(B228,'السيارات'!$A$5:$F$104,6,FALSE),""))</f>
        <v/>
      </c>
      <c r="D228" s="11" t="n"/>
      <c r="E228" s="12">
        <f>IF(D228="","",IFERROR(VLOOKUP(D228,'السائقون'!$A$5:$C$154,3,FALSE),""))</f>
        <v/>
      </c>
      <c r="F228" s="11" t="n"/>
      <c r="G228" s="11" t="n"/>
      <c r="H228" s="11" t="n"/>
      <c r="I228" s="13" t="n"/>
      <c r="J228" s="10" t="n"/>
      <c r="K228" s="13" t="n"/>
      <c r="L228" s="14" t="n"/>
      <c r="M228" s="14" t="n"/>
      <c r="N228" s="15">
        <f>IF(OR(L228="",M228=""),"",M228-L228)</f>
        <v/>
      </c>
      <c r="O228" s="15">
        <f>IF(OR(B228="",L228=""),"",IFERROR(L228-LOOKUP(2,1/($B$4:B227=B228),$M$4:M227),""))</f>
        <v/>
      </c>
      <c r="P228" s="16" t="n"/>
      <c r="Q228" s="16" t="n"/>
      <c r="R228" s="17" t="n"/>
      <c r="S228" s="11" t="n"/>
      <c r="T228" s="18">
        <f>IF(OR(A228="",I228=""),"",A228+I228)</f>
        <v/>
      </c>
      <c r="U228" s="18">
        <f>IF(OR(A228="",K228=""),"",IF(J228="",A228,J228)+K228)</f>
        <v/>
      </c>
    </row>
    <row r="229">
      <c r="A229" s="10" t="n"/>
      <c r="B229" s="11" t="n"/>
      <c r="C229" s="12">
        <f>IF(B229="","",IFERROR(VLOOKUP(B229,'السيارات'!$A$5:$F$104,6,FALSE),""))</f>
        <v/>
      </c>
      <c r="D229" s="11" t="n"/>
      <c r="E229" s="12">
        <f>IF(D229="","",IFERROR(VLOOKUP(D229,'السائقون'!$A$5:$C$154,3,FALSE),""))</f>
        <v/>
      </c>
      <c r="F229" s="11" t="n"/>
      <c r="G229" s="11" t="n"/>
      <c r="H229" s="11" t="n"/>
      <c r="I229" s="13" t="n"/>
      <c r="J229" s="10" t="n"/>
      <c r="K229" s="13" t="n"/>
      <c r="L229" s="14" t="n"/>
      <c r="M229" s="14" t="n"/>
      <c r="N229" s="15">
        <f>IF(OR(L229="",M229=""),"",M229-L229)</f>
        <v/>
      </c>
      <c r="O229" s="15">
        <f>IF(OR(B229="",L229=""),"",IFERROR(L229-LOOKUP(2,1/($B$4:B228=B229),$M$4:M228),""))</f>
        <v/>
      </c>
      <c r="P229" s="16" t="n"/>
      <c r="Q229" s="16" t="n"/>
      <c r="R229" s="17" t="n"/>
      <c r="S229" s="11" t="n"/>
      <c r="T229" s="18">
        <f>IF(OR(A229="",I229=""),"",A229+I229)</f>
        <v/>
      </c>
      <c r="U229" s="18">
        <f>IF(OR(A229="",K229=""),"",IF(J229="",A229,J229)+K229)</f>
        <v/>
      </c>
    </row>
    <row r="230">
      <c r="A230" s="10" t="n"/>
      <c r="B230" s="11" t="n"/>
      <c r="C230" s="12">
        <f>IF(B230="","",IFERROR(VLOOKUP(B230,'السيارات'!$A$5:$F$104,6,FALSE),""))</f>
        <v/>
      </c>
      <c r="D230" s="11" t="n"/>
      <c r="E230" s="12">
        <f>IF(D230="","",IFERROR(VLOOKUP(D230,'السائقون'!$A$5:$C$154,3,FALSE),""))</f>
        <v/>
      </c>
      <c r="F230" s="11" t="n"/>
      <c r="G230" s="11" t="n"/>
      <c r="H230" s="11" t="n"/>
      <c r="I230" s="13" t="n"/>
      <c r="J230" s="10" t="n"/>
      <c r="K230" s="13" t="n"/>
      <c r="L230" s="14" t="n"/>
      <c r="M230" s="14" t="n"/>
      <c r="N230" s="15">
        <f>IF(OR(L230="",M230=""),"",M230-L230)</f>
        <v/>
      </c>
      <c r="O230" s="15">
        <f>IF(OR(B230="",L230=""),"",IFERROR(L230-LOOKUP(2,1/($B$4:B229=B230),$M$4:M229),""))</f>
        <v/>
      </c>
      <c r="P230" s="16" t="n"/>
      <c r="Q230" s="16" t="n"/>
      <c r="R230" s="17" t="n"/>
      <c r="S230" s="11" t="n"/>
      <c r="T230" s="18">
        <f>IF(OR(A230="",I230=""),"",A230+I230)</f>
        <v/>
      </c>
      <c r="U230" s="18">
        <f>IF(OR(A230="",K230=""),"",IF(J230="",A230,J230)+K230)</f>
        <v/>
      </c>
    </row>
    <row r="231">
      <c r="A231" s="10" t="n"/>
      <c r="B231" s="11" t="n"/>
      <c r="C231" s="12">
        <f>IF(B231="","",IFERROR(VLOOKUP(B231,'السيارات'!$A$5:$F$104,6,FALSE),""))</f>
        <v/>
      </c>
      <c r="D231" s="11" t="n"/>
      <c r="E231" s="12">
        <f>IF(D231="","",IFERROR(VLOOKUP(D231,'السائقون'!$A$5:$C$154,3,FALSE),""))</f>
        <v/>
      </c>
      <c r="F231" s="11" t="n"/>
      <c r="G231" s="11" t="n"/>
      <c r="H231" s="11" t="n"/>
      <c r="I231" s="13" t="n"/>
      <c r="J231" s="10" t="n"/>
      <c r="K231" s="13" t="n"/>
      <c r="L231" s="14" t="n"/>
      <c r="M231" s="14" t="n"/>
      <c r="N231" s="15">
        <f>IF(OR(L231="",M231=""),"",M231-L231)</f>
        <v/>
      </c>
      <c r="O231" s="15">
        <f>IF(OR(B231="",L231=""),"",IFERROR(L231-LOOKUP(2,1/($B$4:B230=B231),$M$4:M230),""))</f>
        <v/>
      </c>
      <c r="P231" s="16" t="n"/>
      <c r="Q231" s="16" t="n"/>
      <c r="R231" s="17" t="n"/>
      <c r="S231" s="11" t="n"/>
      <c r="T231" s="18">
        <f>IF(OR(A231="",I231=""),"",A231+I231)</f>
        <v/>
      </c>
      <c r="U231" s="18">
        <f>IF(OR(A231="",K231=""),"",IF(J231="",A231,J231)+K231)</f>
        <v/>
      </c>
    </row>
    <row r="232">
      <c r="A232" s="10" t="n"/>
      <c r="B232" s="11" t="n"/>
      <c r="C232" s="12">
        <f>IF(B232="","",IFERROR(VLOOKUP(B232,'السيارات'!$A$5:$F$104,6,FALSE),""))</f>
        <v/>
      </c>
      <c r="D232" s="11" t="n"/>
      <c r="E232" s="12">
        <f>IF(D232="","",IFERROR(VLOOKUP(D232,'السائقون'!$A$5:$C$154,3,FALSE),""))</f>
        <v/>
      </c>
      <c r="F232" s="11" t="n"/>
      <c r="G232" s="11" t="n"/>
      <c r="H232" s="11" t="n"/>
      <c r="I232" s="13" t="n"/>
      <c r="J232" s="10" t="n"/>
      <c r="K232" s="13" t="n"/>
      <c r="L232" s="14" t="n"/>
      <c r="M232" s="14" t="n"/>
      <c r="N232" s="15">
        <f>IF(OR(L232="",M232=""),"",M232-L232)</f>
        <v/>
      </c>
      <c r="O232" s="15">
        <f>IF(OR(B232="",L232=""),"",IFERROR(L232-LOOKUP(2,1/($B$4:B231=B232),$M$4:M231),""))</f>
        <v/>
      </c>
      <c r="P232" s="16" t="n"/>
      <c r="Q232" s="16" t="n"/>
      <c r="R232" s="17" t="n"/>
      <c r="S232" s="11" t="n"/>
      <c r="T232" s="18">
        <f>IF(OR(A232="",I232=""),"",A232+I232)</f>
        <v/>
      </c>
      <c r="U232" s="18">
        <f>IF(OR(A232="",K232=""),"",IF(J232="",A232,J232)+K232)</f>
        <v/>
      </c>
    </row>
    <row r="233">
      <c r="A233" s="10" t="n"/>
      <c r="B233" s="11" t="n"/>
      <c r="C233" s="12">
        <f>IF(B233="","",IFERROR(VLOOKUP(B233,'السيارات'!$A$5:$F$104,6,FALSE),""))</f>
        <v/>
      </c>
      <c r="D233" s="11" t="n"/>
      <c r="E233" s="12">
        <f>IF(D233="","",IFERROR(VLOOKUP(D233,'السائقون'!$A$5:$C$154,3,FALSE),""))</f>
        <v/>
      </c>
      <c r="F233" s="11" t="n"/>
      <c r="G233" s="11" t="n"/>
      <c r="H233" s="11" t="n"/>
      <c r="I233" s="13" t="n"/>
      <c r="J233" s="10" t="n"/>
      <c r="K233" s="13" t="n"/>
      <c r="L233" s="14" t="n"/>
      <c r="M233" s="14" t="n"/>
      <c r="N233" s="15">
        <f>IF(OR(L233="",M233=""),"",M233-L233)</f>
        <v/>
      </c>
      <c r="O233" s="15">
        <f>IF(OR(B233="",L233=""),"",IFERROR(L233-LOOKUP(2,1/($B$4:B232=B233),$M$4:M232),""))</f>
        <v/>
      </c>
      <c r="P233" s="16" t="n"/>
      <c r="Q233" s="16" t="n"/>
      <c r="R233" s="17" t="n"/>
      <c r="S233" s="11" t="n"/>
      <c r="T233" s="18">
        <f>IF(OR(A233="",I233=""),"",A233+I233)</f>
        <v/>
      </c>
      <c r="U233" s="18">
        <f>IF(OR(A233="",K233=""),"",IF(J233="",A233,J233)+K233)</f>
        <v/>
      </c>
    </row>
    <row r="234">
      <c r="A234" s="10" t="n"/>
      <c r="B234" s="11" t="n"/>
      <c r="C234" s="12">
        <f>IF(B234="","",IFERROR(VLOOKUP(B234,'السيارات'!$A$5:$F$104,6,FALSE),""))</f>
        <v/>
      </c>
      <c r="D234" s="11" t="n"/>
      <c r="E234" s="12">
        <f>IF(D234="","",IFERROR(VLOOKUP(D234,'السائقون'!$A$5:$C$154,3,FALSE),""))</f>
        <v/>
      </c>
      <c r="F234" s="11" t="n"/>
      <c r="G234" s="11" t="n"/>
      <c r="H234" s="11" t="n"/>
      <c r="I234" s="13" t="n"/>
      <c r="J234" s="10" t="n"/>
      <c r="K234" s="13" t="n"/>
      <c r="L234" s="14" t="n"/>
      <c r="M234" s="14" t="n"/>
      <c r="N234" s="15">
        <f>IF(OR(L234="",M234=""),"",M234-L234)</f>
        <v/>
      </c>
      <c r="O234" s="15">
        <f>IF(OR(B234="",L234=""),"",IFERROR(L234-LOOKUP(2,1/($B$4:B233=B234),$M$4:M233),""))</f>
        <v/>
      </c>
      <c r="P234" s="16" t="n"/>
      <c r="Q234" s="16" t="n"/>
      <c r="R234" s="17" t="n"/>
      <c r="S234" s="11" t="n"/>
      <c r="T234" s="18">
        <f>IF(OR(A234="",I234=""),"",A234+I234)</f>
        <v/>
      </c>
      <c r="U234" s="18">
        <f>IF(OR(A234="",K234=""),"",IF(J234="",A234,J234)+K234)</f>
        <v/>
      </c>
    </row>
    <row r="235">
      <c r="A235" s="10" t="n"/>
      <c r="B235" s="11" t="n"/>
      <c r="C235" s="12">
        <f>IF(B235="","",IFERROR(VLOOKUP(B235,'السيارات'!$A$5:$F$104,6,FALSE),""))</f>
        <v/>
      </c>
      <c r="D235" s="11" t="n"/>
      <c r="E235" s="12">
        <f>IF(D235="","",IFERROR(VLOOKUP(D235,'السائقون'!$A$5:$C$154,3,FALSE),""))</f>
        <v/>
      </c>
      <c r="F235" s="11" t="n"/>
      <c r="G235" s="11" t="n"/>
      <c r="H235" s="11" t="n"/>
      <c r="I235" s="13" t="n"/>
      <c r="J235" s="10" t="n"/>
      <c r="K235" s="13" t="n"/>
      <c r="L235" s="14" t="n"/>
      <c r="M235" s="14" t="n"/>
      <c r="N235" s="15">
        <f>IF(OR(L235="",M235=""),"",M235-L235)</f>
        <v/>
      </c>
      <c r="O235" s="15">
        <f>IF(OR(B235="",L235=""),"",IFERROR(L235-LOOKUP(2,1/($B$4:B234=B235),$M$4:M234),""))</f>
        <v/>
      </c>
      <c r="P235" s="16" t="n"/>
      <c r="Q235" s="16" t="n"/>
      <c r="R235" s="17" t="n"/>
      <c r="S235" s="11" t="n"/>
      <c r="T235" s="18">
        <f>IF(OR(A235="",I235=""),"",A235+I235)</f>
        <v/>
      </c>
      <c r="U235" s="18">
        <f>IF(OR(A235="",K235=""),"",IF(J235="",A235,J235)+K235)</f>
        <v/>
      </c>
    </row>
    <row r="236">
      <c r="A236" s="10" t="n"/>
      <c r="B236" s="11" t="n"/>
      <c r="C236" s="12">
        <f>IF(B236="","",IFERROR(VLOOKUP(B236,'السيارات'!$A$5:$F$104,6,FALSE),""))</f>
        <v/>
      </c>
      <c r="D236" s="11" t="n"/>
      <c r="E236" s="12">
        <f>IF(D236="","",IFERROR(VLOOKUP(D236,'السائقون'!$A$5:$C$154,3,FALSE),""))</f>
        <v/>
      </c>
      <c r="F236" s="11" t="n"/>
      <c r="G236" s="11" t="n"/>
      <c r="H236" s="11" t="n"/>
      <c r="I236" s="13" t="n"/>
      <c r="J236" s="10" t="n"/>
      <c r="K236" s="13" t="n"/>
      <c r="L236" s="14" t="n"/>
      <c r="M236" s="14" t="n"/>
      <c r="N236" s="15">
        <f>IF(OR(L236="",M236=""),"",M236-L236)</f>
        <v/>
      </c>
      <c r="O236" s="15">
        <f>IF(OR(B236="",L236=""),"",IFERROR(L236-LOOKUP(2,1/($B$4:B235=B236),$M$4:M235),""))</f>
        <v/>
      </c>
      <c r="P236" s="16" t="n"/>
      <c r="Q236" s="16" t="n"/>
      <c r="R236" s="17" t="n"/>
      <c r="S236" s="11" t="n"/>
      <c r="T236" s="18">
        <f>IF(OR(A236="",I236=""),"",A236+I236)</f>
        <v/>
      </c>
      <c r="U236" s="18">
        <f>IF(OR(A236="",K236=""),"",IF(J236="",A236,J236)+K236)</f>
        <v/>
      </c>
    </row>
    <row r="237">
      <c r="A237" s="10" t="n"/>
      <c r="B237" s="11" t="n"/>
      <c r="C237" s="12">
        <f>IF(B237="","",IFERROR(VLOOKUP(B237,'السيارات'!$A$5:$F$104,6,FALSE),""))</f>
        <v/>
      </c>
      <c r="D237" s="11" t="n"/>
      <c r="E237" s="12">
        <f>IF(D237="","",IFERROR(VLOOKUP(D237,'السائقون'!$A$5:$C$154,3,FALSE),""))</f>
        <v/>
      </c>
      <c r="F237" s="11" t="n"/>
      <c r="G237" s="11" t="n"/>
      <c r="H237" s="11" t="n"/>
      <c r="I237" s="13" t="n"/>
      <c r="J237" s="10" t="n"/>
      <c r="K237" s="13" t="n"/>
      <c r="L237" s="14" t="n"/>
      <c r="M237" s="14" t="n"/>
      <c r="N237" s="15">
        <f>IF(OR(L237="",M237=""),"",M237-L237)</f>
        <v/>
      </c>
      <c r="O237" s="15">
        <f>IF(OR(B237="",L237=""),"",IFERROR(L237-LOOKUP(2,1/($B$4:B236=B237),$M$4:M236),""))</f>
        <v/>
      </c>
      <c r="P237" s="16" t="n"/>
      <c r="Q237" s="16" t="n"/>
      <c r="R237" s="17" t="n"/>
      <c r="S237" s="11" t="n"/>
      <c r="T237" s="18">
        <f>IF(OR(A237="",I237=""),"",A237+I237)</f>
        <v/>
      </c>
      <c r="U237" s="18">
        <f>IF(OR(A237="",K237=""),"",IF(J237="",A237,J237)+K237)</f>
        <v/>
      </c>
    </row>
    <row r="238">
      <c r="A238" s="10" t="n"/>
      <c r="B238" s="11" t="n"/>
      <c r="C238" s="12">
        <f>IF(B238="","",IFERROR(VLOOKUP(B238,'السيارات'!$A$5:$F$104,6,FALSE),""))</f>
        <v/>
      </c>
      <c r="D238" s="11" t="n"/>
      <c r="E238" s="12">
        <f>IF(D238="","",IFERROR(VLOOKUP(D238,'السائقون'!$A$5:$C$154,3,FALSE),""))</f>
        <v/>
      </c>
      <c r="F238" s="11" t="n"/>
      <c r="G238" s="11" t="n"/>
      <c r="H238" s="11" t="n"/>
      <c r="I238" s="13" t="n"/>
      <c r="J238" s="10" t="n"/>
      <c r="K238" s="13" t="n"/>
      <c r="L238" s="14" t="n"/>
      <c r="M238" s="14" t="n"/>
      <c r="N238" s="15">
        <f>IF(OR(L238="",M238=""),"",M238-L238)</f>
        <v/>
      </c>
      <c r="O238" s="15">
        <f>IF(OR(B238="",L238=""),"",IFERROR(L238-LOOKUP(2,1/($B$4:B237=B238),$M$4:M237),""))</f>
        <v/>
      </c>
      <c r="P238" s="16" t="n"/>
      <c r="Q238" s="16" t="n"/>
      <c r="R238" s="17" t="n"/>
      <c r="S238" s="11" t="n"/>
      <c r="T238" s="18">
        <f>IF(OR(A238="",I238=""),"",A238+I238)</f>
        <v/>
      </c>
      <c r="U238" s="18">
        <f>IF(OR(A238="",K238=""),"",IF(J238="",A238,J238)+K238)</f>
        <v/>
      </c>
    </row>
    <row r="239">
      <c r="A239" s="10" t="n"/>
      <c r="B239" s="11" t="n"/>
      <c r="C239" s="12">
        <f>IF(B239="","",IFERROR(VLOOKUP(B239,'السيارات'!$A$5:$F$104,6,FALSE),""))</f>
        <v/>
      </c>
      <c r="D239" s="11" t="n"/>
      <c r="E239" s="12">
        <f>IF(D239="","",IFERROR(VLOOKUP(D239,'السائقون'!$A$5:$C$154,3,FALSE),""))</f>
        <v/>
      </c>
      <c r="F239" s="11" t="n"/>
      <c r="G239" s="11" t="n"/>
      <c r="H239" s="11" t="n"/>
      <c r="I239" s="13" t="n"/>
      <c r="J239" s="10" t="n"/>
      <c r="K239" s="13" t="n"/>
      <c r="L239" s="14" t="n"/>
      <c r="M239" s="14" t="n"/>
      <c r="N239" s="15">
        <f>IF(OR(L239="",M239=""),"",M239-L239)</f>
        <v/>
      </c>
      <c r="O239" s="15">
        <f>IF(OR(B239="",L239=""),"",IFERROR(L239-LOOKUP(2,1/($B$4:B238=B239),$M$4:M238),""))</f>
        <v/>
      </c>
      <c r="P239" s="16" t="n"/>
      <c r="Q239" s="16" t="n"/>
      <c r="R239" s="17" t="n"/>
      <c r="S239" s="11" t="n"/>
      <c r="T239" s="18">
        <f>IF(OR(A239="",I239=""),"",A239+I239)</f>
        <v/>
      </c>
      <c r="U239" s="18">
        <f>IF(OR(A239="",K239=""),"",IF(J239="",A239,J239)+K239)</f>
        <v/>
      </c>
    </row>
    <row r="240">
      <c r="A240" s="10" t="n"/>
      <c r="B240" s="11" t="n"/>
      <c r="C240" s="12">
        <f>IF(B240="","",IFERROR(VLOOKUP(B240,'السيارات'!$A$5:$F$104,6,FALSE),""))</f>
        <v/>
      </c>
      <c r="D240" s="11" t="n"/>
      <c r="E240" s="12">
        <f>IF(D240="","",IFERROR(VLOOKUP(D240,'السائقون'!$A$5:$C$154,3,FALSE),""))</f>
        <v/>
      </c>
      <c r="F240" s="11" t="n"/>
      <c r="G240" s="11" t="n"/>
      <c r="H240" s="11" t="n"/>
      <c r="I240" s="13" t="n"/>
      <c r="J240" s="10" t="n"/>
      <c r="K240" s="13" t="n"/>
      <c r="L240" s="14" t="n"/>
      <c r="M240" s="14" t="n"/>
      <c r="N240" s="15">
        <f>IF(OR(L240="",M240=""),"",M240-L240)</f>
        <v/>
      </c>
      <c r="O240" s="15">
        <f>IF(OR(B240="",L240=""),"",IFERROR(L240-LOOKUP(2,1/($B$4:B239=B240),$M$4:M239),""))</f>
        <v/>
      </c>
      <c r="P240" s="16" t="n"/>
      <c r="Q240" s="16" t="n"/>
      <c r="R240" s="17" t="n"/>
      <c r="S240" s="11" t="n"/>
      <c r="T240" s="18">
        <f>IF(OR(A240="",I240=""),"",A240+I240)</f>
        <v/>
      </c>
      <c r="U240" s="18">
        <f>IF(OR(A240="",K240=""),"",IF(J240="",A240,J240)+K240)</f>
        <v/>
      </c>
    </row>
    <row r="241">
      <c r="A241" s="10" t="n"/>
      <c r="B241" s="11" t="n"/>
      <c r="C241" s="12">
        <f>IF(B241="","",IFERROR(VLOOKUP(B241,'السيارات'!$A$5:$F$104,6,FALSE),""))</f>
        <v/>
      </c>
      <c r="D241" s="11" t="n"/>
      <c r="E241" s="12">
        <f>IF(D241="","",IFERROR(VLOOKUP(D241,'السائقون'!$A$5:$C$154,3,FALSE),""))</f>
        <v/>
      </c>
      <c r="F241" s="11" t="n"/>
      <c r="G241" s="11" t="n"/>
      <c r="H241" s="11" t="n"/>
      <c r="I241" s="13" t="n"/>
      <c r="J241" s="10" t="n"/>
      <c r="K241" s="13" t="n"/>
      <c r="L241" s="14" t="n"/>
      <c r="M241" s="14" t="n"/>
      <c r="N241" s="15">
        <f>IF(OR(L241="",M241=""),"",M241-L241)</f>
        <v/>
      </c>
      <c r="O241" s="15">
        <f>IF(OR(B241="",L241=""),"",IFERROR(L241-LOOKUP(2,1/($B$4:B240=B241),$M$4:M240),""))</f>
        <v/>
      </c>
      <c r="P241" s="16" t="n"/>
      <c r="Q241" s="16" t="n"/>
      <c r="R241" s="17" t="n"/>
      <c r="S241" s="11" t="n"/>
      <c r="T241" s="18">
        <f>IF(OR(A241="",I241=""),"",A241+I241)</f>
        <v/>
      </c>
      <c r="U241" s="18">
        <f>IF(OR(A241="",K241=""),"",IF(J241="",A241,J241)+K241)</f>
        <v/>
      </c>
    </row>
    <row r="242">
      <c r="A242" s="10" t="n"/>
      <c r="B242" s="11" t="n"/>
      <c r="C242" s="12">
        <f>IF(B242="","",IFERROR(VLOOKUP(B242,'السيارات'!$A$5:$F$104,6,FALSE),""))</f>
        <v/>
      </c>
      <c r="D242" s="11" t="n"/>
      <c r="E242" s="12">
        <f>IF(D242="","",IFERROR(VLOOKUP(D242,'السائقون'!$A$5:$C$154,3,FALSE),""))</f>
        <v/>
      </c>
      <c r="F242" s="11" t="n"/>
      <c r="G242" s="11" t="n"/>
      <c r="H242" s="11" t="n"/>
      <c r="I242" s="13" t="n"/>
      <c r="J242" s="10" t="n"/>
      <c r="K242" s="13" t="n"/>
      <c r="L242" s="14" t="n"/>
      <c r="M242" s="14" t="n"/>
      <c r="N242" s="15">
        <f>IF(OR(L242="",M242=""),"",M242-L242)</f>
        <v/>
      </c>
      <c r="O242" s="15">
        <f>IF(OR(B242="",L242=""),"",IFERROR(L242-LOOKUP(2,1/($B$4:B241=B242),$M$4:M241),""))</f>
        <v/>
      </c>
      <c r="P242" s="16" t="n"/>
      <c r="Q242" s="16" t="n"/>
      <c r="R242" s="17" t="n"/>
      <c r="S242" s="11" t="n"/>
      <c r="T242" s="18">
        <f>IF(OR(A242="",I242=""),"",A242+I242)</f>
        <v/>
      </c>
      <c r="U242" s="18">
        <f>IF(OR(A242="",K242=""),"",IF(J242="",A242,J242)+K242)</f>
        <v/>
      </c>
    </row>
    <row r="243">
      <c r="A243" s="10" t="n"/>
      <c r="B243" s="11" t="n"/>
      <c r="C243" s="12">
        <f>IF(B243="","",IFERROR(VLOOKUP(B243,'السيارات'!$A$5:$F$104,6,FALSE),""))</f>
        <v/>
      </c>
      <c r="D243" s="11" t="n"/>
      <c r="E243" s="12">
        <f>IF(D243="","",IFERROR(VLOOKUP(D243,'السائقون'!$A$5:$C$154,3,FALSE),""))</f>
        <v/>
      </c>
      <c r="F243" s="11" t="n"/>
      <c r="G243" s="11" t="n"/>
      <c r="H243" s="11" t="n"/>
      <c r="I243" s="13" t="n"/>
      <c r="J243" s="10" t="n"/>
      <c r="K243" s="13" t="n"/>
      <c r="L243" s="14" t="n"/>
      <c r="M243" s="14" t="n"/>
      <c r="N243" s="15">
        <f>IF(OR(L243="",M243=""),"",M243-L243)</f>
        <v/>
      </c>
      <c r="O243" s="15">
        <f>IF(OR(B243="",L243=""),"",IFERROR(L243-LOOKUP(2,1/($B$4:B242=B243),$M$4:M242),""))</f>
        <v/>
      </c>
      <c r="P243" s="16" t="n"/>
      <c r="Q243" s="16" t="n"/>
      <c r="R243" s="17" t="n"/>
      <c r="S243" s="11" t="n"/>
      <c r="T243" s="18">
        <f>IF(OR(A243="",I243=""),"",A243+I243)</f>
        <v/>
      </c>
      <c r="U243" s="18">
        <f>IF(OR(A243="",K243=""),"",IF(J243="",A243,J243)+K243)</f>
        <v/>
      </c>
    </row>
    <row r="244">
      <c r="A244" s="10" t="n"/>
      <c r="B244" s="11" t="n"/>
      <c r="C244" s="12">
        <f>IF(B244="","",IFERROR(VLOOKUP(B244,'السيارات'!$A$5:$F$104,6,FALSE),""))</f>
        <v/>
      </c>
      <c r="D244" s="11" t="n"/>
      <c r="E244" s="12">
        <f>IF(D244="","",IFERROR(VLOOKUP(D244,'السائقون'!$A$5:$C$154,3,FALSE),""))</f>
        <v/>
      </c>
      <c r="F244" s="11" t="n"/>
      <c r="G244" s="11" t="n"/>
      <c r="H244" s="11" t="n"/>
      <c r="I244" s="13" t="n"/>
      <c r="J244" s="10" t="n"/>
      <c r="K244" s="13" t="n"/>
      <c r="L244" s="14" t="n"/>
      <c r="M244" s="14" t="n"/>
      <c r="N244" s="15">
        <f>IF(OR(L244="",M244=""),"",M244-L244)</f>
        <v/>
      </c>
      <c r="O244" s="15">
        <f>IF(OR(B244="",L244=""),"",IFERROR(L244-LOOKUP(2,1/($B$4:B243=B244),$M$4:M243),""))</f>
        <v/>
      </c>
      <c r="P244" s="16" t="n"/>
      <c r="Q244" s="16" t="n"/>
      <c r="R244" s="17" t="n"/>
      <c r="S244" s="11" t="n"/>
      <c r="T244" s="18">
        <f>IF(OR(A244="",I244=""),"",A244+I244)</f>
        <v/>
      </c>
      <c r="U244" s="18">
        <f>IF(OR(A244="",K244=""),"",IF(J244="",A244,J244)+K244)</f>
        <v/>
      </c>
    </row>
    <row r="245">
      <c r="A245" s="10" t="n"/>
      <c r="B245" s="11" t="n"/>
      <c r="C245" s="12">
        <f>IF(B245="","",IFERROR(VLOOKUP(B245,'السيارات'!$A$5:$F$104,6,FALSE),""))</f>
        <v/>
      </c>
      <c r="D245" s="11" t="n"/>
      <c r="E245" s="12">
        <f>IF(D245="","",IFERROR(VLOOKUP(D245,'السائقون'!$A$5:$C$154,3,FALSE),""))</f>
        <v/>
      </c>
      <c r="F245" s="11" t="n"/>
      <c r="G245" s="11" t="n"/>
      <c r="H245" s="11" t="n"/>
      <c r="I245" s="13" t="n"/>
      <c r="J245" s="10" t="n"/>
      <c r="K245" s="13" t="n"/>
      <c r="L245" s="14" t="n"/>
      <c r="M245" s="14" t="n"/>
      <c r="N245" s="15">
        <f>IF(OR(L245="",M245=""),"",M245-L245)</f>
        <v/>
      </c>
      <c r="O245" s="15">
        <f>IF(OR(B245="",L245=""),"",IFERROR(L245-LOOKUP(2,1/($B$4:B244=B245),$M$4:M244),""))</f>
        <v/>
      </c>
      <c r="P245" s="16" t="n"/>
      <c r="Q245" s="16" t="n"/>
      <c r="R245" s="17" t="n"/>
      <c r="S245" s="11" t="n"/>
      <c r="T245" s="18">
        <f>IF(OR(A245="",I245=""),"",A245+I245)</f>
        <v/>
      </c>
      <c r="U245" s="18">
        <f>IF(OR(A245="",K245=""),"",IF(J245="",A245,J245)+K245)</f>
        <v/>
      </c>
    </row>
    <row r="246">
      <c r="A246" s="10" t="n"/>
      <c r="B246" s="11" t="n"/>
      <c r="C246" s="12">
        <f>IF(B246="","",IFERROR(VLOOKUP(B246,'السيارات'!$A$5:$F$104,6,FALSE),""))</f>
        <v/>
      </c>
      <c r="D246" s="11" t="n"/>
      <c r="E246" s="12">
        <f>IF(D246="","",IFERROR(VLOOKUP(D246,'السائقون'!$A$5:$C$154,3,FALSE),""))</f>
        <v/>
      </c>
      <c r="F246" s="11" t="n"/>
      <c r="G246" s="11" t="n"/>
      <c r="H246" s="11" t="n"/>
      <c r="I246" s="13" t="n"/>
      <c r="J246" s="10" t="n"/>
      <c r="K246" s="13" t="n"/>
      <c r="L246" s="14" t="n"/>
      <c r="M246" s="14" t="n"/>
      <c r="N246" s="15">
        <f>IF(OR(L246="",M246=""),"",M246-L246)</f>
        <v/>
      </c>
      <c r="O246" s="15">
        <f>IF(OR(B246="",L246=""),"",IFERROR(L246-LOOKUP(2,1/($B$4:B245=B246),$M$4:M245),""))</f>
        <v/>
      </c>
      <c r="P246" s="16" t="n"/>
      <c r="Q246" s="16" t="n"/>
      <c r="R246" s="17" t="n"/>
      <c r="S246" s="11" t="n"/>
      <c r="T246" s="18">
        <f>IF(OR(A246="",I246=""),"",A246+I246)</f>
        <v/>
      </c>
      <c r="U246" s="18">
        <f>IF(OR(A246="",K246=""),"",IF(J246="",A246,J246)+K246)</f>
        <v/>
      </c>
    </row>
    <row r="247">
      <c r="A247" s="10" t="n"/>
      <c r="B247" s="11" t="n"/>
      <c r="C247" s="12">
        <f>IF(B247="","",IFERROR(VLOOKUP(B247,'السيارات'!$A$5:$F$104,6,FALSE),""))</f>
        <v/>
      </c>
      <c r="D247" s="11" t="n"/>
      <c r="E247" s="12">
        <f>IF(D247="","",IFERROR(VLOOKUP(D247,'السائقون'!$A$5:$C$154,3,FALSE),""))</f>
        <v/>
      </c>
      <c r="F247" s="11" t="n"/>
      <c r="G247" s="11" t="n"/>
      <c r="H247" s="11" t="n"/>
      <c r="I247" s="13" t="n"/>
      <c r="J247" s="10" t="n"/>
      <c r="K247" s="13" t="n"/>
      <c r="L247" s="14" t="n"/>
      <c r="M247" s="14" t="n"/>
      <c r="N247" s="15">
        <f>IF(OR(L247="",M247=""),"",M247-L247)</f>
        <v/>
      </c>
      <c r="O247" s="15">
        <f>IF(OR(B247="",L247=""),"",IFERROR(L247-LOOKUP(2,1/($B$4:B246=B247),$M$4:M246),""))</f>
        <v/>
      </c>
      <c r="P247" s="16" t="n"/>
      <c r="Q247" s="16" t="n"/>
      <c r="R247" s="17" t="n"/>
      <c r="S247" s="11" t="n"/>
      <c r="T247" s="18">
        <f>IF(OR(A247="",I247=""),"",A247+I247)</f>
        <v/>
      </c>
      <c r="U247" s="18">
        <f>IF(OR(A247="",K247=""),"",IF(J247="",A247,J247)+K247)</f>
        <v/>
      </c>
    </row>
    <row r="248">
      <c r="A248" s="10" t="n"/>
      <c r="B248" s="11" t="n"/>
      <c r="C248" s="12">
        <f>IF(B248="","",IFERROR(VLOOKUP(B248,'السيارات'!$A$5:$F$104,6,FALSE),""))</f>
        <v/>
      </c>
      <c r="D248" s="11" t="n"/>
      <c r="E248" s="12">
        <f>IF(D248="","",IFERROR(VLOOKUP(D248,'السائقون'!$A$5:$C$154,3,FALSE),""))</f>
        <v/>
      </c>
      <c r="F248" s="11" t="n"/>
      <c r="G248" s="11" t="n"/>
      <c r="H248" s="11" t="n"/>
      <c r="I248" s="13" t="n"/>
      <c r="J248" s="10" t="n"/>
      <c r="K248" s="13" t="n"/>
      <c r="L248" s="14" t="n"/>
      <c r="M248" s="14" t="n"/>
      <c r="N248" s="15">
        <f>IF(OR(L248="",M248=""),"",M248-L248)</f>
        <v/>
      </c>
      <c r="O248" s="15">
        <f>IF(OR(B248="",L248=""),"",IFERROR(L248-LOOKUP(2,1/($B$4:B247=B248),$M$4:M247),""))</f>
        <v/>
      </c>
      <c r="P248" s="16" t="n"/>
      <c r="Q248" s="16" t="n"/>
      <c r="R248" s="17" t="n"/>
      <c r="S248" s="11" t="n"/>
      <c r="T248" s="18">
        <f>IF(OR(A248="",I248=""),"",A248+I248)</f>
        <v/>
      </c>
      <c r="U248" s="18">
        <f>IF(OR(A248="",K248=""),"",IF(J248="",A248,J248)+K248)</f>
        <v/>
      </c>
    </row>
    <row r="249">
      <c r="A249" s="10" t="n"/>
      <c r="B249" s="11" t="n"/>
      <c r="C249" s="12">
        <f>IF(B249="","",IFERROR(VLOOKUP(B249,'السيارات'!$A$5:$F$104,6,FALSE),""))</f>
        <v/>
      </c>
      <c r="D249" s="11" t="n"/>
      <c r="E249" s="12">
        <f>IF(D249="","",IFERROR(VLOOKUP(D249,'السائقون'!$A$5:$C$154,3,FALSE),""))</f>
        <v/>
      </c>
      <c r="F249" s="11" t="n"/>
      <c r="G249" s="11" t="n"/>
      <c r="H249" s="11" t="n"/>
      <c r="I249" s="13" t="n"/>
      <c r="J249" s="10" t="n"/>
      <c r="K249" s="13" t="n"/>
      <c r="L249" s="14" t="n"/>
      <c r="M249" s="14" t="n"/>
      <c r="N249" s="15">
        <f>IF(OR(L249="",M249=""),"",M249-L249)</f>
        <v/>
      </c>
      <c r="O249" s="15">
        <f>IF(OR(B249="",L249=""),"",IFERROR(L249-LOOKUP(2,1/($B$4:B248=B249),$M$4:M248),""))</f>
        <v/>
      </c>
      <c r="P249" s="16" t="n"/>
      <c r="Q249" s="16" t="n"/>
      <c r="R249" s="17" t="n"/>
      <c r="S249" s="11" t="n"/>
      <c r="T249" s="18">
        <f>IF(OR(A249="",I249=""),"",A249+I249)</f>
        <v/>
      </c>
      <c r="U249" s="18">
        <f>IF(OR(A249="",K249=""),"",IF(J249="",A249,J249)+K249)</f>
        <v/>
      </c>
    </row>
    <row r="250">
      <c r="A250" s="10" t="n"/>
      <c r="B250" s="11" t="n"/>
      <c r="C250" s="12">
        <f>IF(B250="","",IFERROR(VLOOKUP(B250,'السيارات'!$A$5:$F$104,6,FALSE),""))</f>
        <v/>
      </c>
      <c r="D250" s="11" t="n"/>
      <c r="E250" s="12">
        <f>IF(D250="","",IFERROR(VLOOKUP(D250,'السائقون'!$A$5:$C$154,3,FALSE),""))</f>
        <v/>
      </c>
      <c r="F250" s="11" t="n"/>
      <c r="G250" s="11" t="n"/>
      <c r="H250" s="11" t="n"/>
      <c r="I250" s="13" t="n"/>
      <c r="J250" s="10" t="n"/>
      <c r="K250" s="13" t="n"/>
      <c r="L250" s="14" t="n"/>
      <c r="M250" s="14" t="n"/>
      <c r="N250" s="15">
        <f>IF(OR(L250="",M250=""),"",M250-L250)</f>
        <v/>
      </c>
      <c r="O250" s="15">
        <f>IF(OR(B250="",L250=""),"",IFERROR(L250-LOOKUP(2,1/($B$4:B249=B250),$M$4:M249),""))</f>
        <v/>
      </c>
      <c r="P250" s="16" t="n"/>
      <c r="Q250" s="16" t="n"/>
      <c r="R250" s="17" t="n"/>
      <c r="S250" s="11" t="n"/>
      <c r="T250" s="18">
        <f>IF(OR(A250="",I250=""),"",A250+I250)</f>
        <v/>
      </c>
      <c r="U250" s="18">
        <f>IF(OR(A250="",K250=""),"",IF(J250="",A250,J250)+K250)</f>
        <v/>
      </c>
    </row>
    <row r="251">
      <c r="A251" s="10" t="n"/>
      <c r="B251" s="11" t="n"/>
      <c r="C251" s="12">
        <f>IF(B251="","",IFERROR(VLOOKUP(B251,'السيارات'!$A$5:$F$104,6,FALSE),""))</f>
        <v/>
      </c>
      <c r="D251" s="11" t="n"/>
      <c r="E251" s="12">
        <f>IF(D251="","",IFERROR(VLOOKUP(D251,'السائقون'!$A$5:$C$154,3,FALSE),""))</f>
        <v/>
      </c>
      <c r="F251" s="11" t="n"/>
      <c r="G251" s="11" t="n"/>
      <c r="H251" s="11" t="n"/>
      <c r="I251" s="13" t="n"/>
      <c r="J251" s="10" t="n"/>
      <c r="K251" s="13" t="n"/>
      <c r="L251" s="14" t="n"/>
      <c r="M251" s="14" t="n"/>
      <c r="N251" s="15">
        <f>IF(OR(L251="",M251=""),"",M251-L251)</f>
        <v/>
      </c>
      <c r="O251" s="15">
        <f>IF(OR(B251="",L251=""),"",IFERROR(L251-LOOKUP(2,1/($B$4:B250=B251),$M$4:M250),""))</f>
        <v/>
      </c>
      <c r="P251" s="16" t="n"/>
      <c r="Q251" s="16" t="n"/>
      <c r="R251" s="17" t="n"/>
      <c r="S251" s="11" t="n"/>
      <c r="T251" s="18">
        <f>IF(OR(A251="",I251=""),"",A251+I251)</f>
        <v/>
      </c>
      <c r="U251" s="18">
        <f>IF(OR(A251="",K251=""),"",IF(J251="",A251,J251)+K251)</f>
        <v/>
      </c>
    </row>
    <row r="252">
      <c r="A252" s="10" t="n"/>
      <c r="B252" s="11" t="n"/>
      <c r="C252" s="12">
        <f>IF(B252="","",IFERROR(VLOOKUP(B252,'السيارات'!$A$5:$F$104,6,FALSE),""))</f>
        <v/>
      </c>
      <c r="D252" s="11" t="n"/>
      <c r="E252" s="12">
        <f>IF(D252="","",IFERROR(VLOOKUP(D252,'السائقون'!$A$5:$C$154,3,FALSE),""))</f>
        <v/>
      </c>
      <c r="F252" s="11" t="n"/>
      <c r="G252" s="11" t="n"/>
      <c r="H252" s="11" t="n"/>
      <c r="I252" s="13" t="n"/>
      <c r="J252" s="10" t="n"/>
      <c r="K252" s="13" t="n"/>
      <c r="L252" s="14" t="n"/>
      <c r="M252" s="14" t="n"/>
      <c r="N252" s="15">
        <f>IF(OR(L252="",M252=""),"",M252-L252)</f>
        <v/>
      </c>
      <c r="O252" s="15">
        <f>IF(OR(B252="",L252=""),"",IFERROR(L252-LOOKUP(2,1/($B$4:B251=B252),$M$4:M251),""))</f>
        <v/>
      </c>
      <c r="P252" s="16" t="n"/>
      <c r="Q252" s="16" t="n"/>
      <c r="R252" s="17" t="n"/>
      <c r="S252" s="11" t="n"/>
      <c r="T252" s="18">
        <f>IF(OR(A252="",I252=""),"",A252+I252)</f>
        <v/>
      </c>
      <c r="U252" s="18">
        <f>IF(OR(A252="",K252=""),"",IF(J252="",A252,J252)+K252)</f>
        <v/>
      </c>
    </row>
    <row r="253">
      <c r="A253" s="10" t="n"/>
      <c r="B253" s="11" t="n"/>
      <c r="C253" s="12">
        <f>IF(B253="","",IFERROR(VLOOKUP(B253,'السيارات'!$A$5:$F$104,6,FALSE),""))</f>
        <v/>
      </c>
      <c r="D253" s="11" t="n"/>
      <c r="E253" s="12">
        <f>IF(D253="","",IFERROR(VLOOKUP(D253,'السائقون'!$A$5:$C$154,3,FALSE),""))</f>
        <v/>
      </c>
      <c r="F253" s="11" t="n"/>
      <c r="G253" s="11" t="n"/>
      <c r="H253" s="11" t="n"/>
      <c r="I253" s="13" t="n"/>
      <c r="J253" s="10" t="n"/>
      <c r="K253" s="13" t="n"/>
      <c r="L253" s="14" t="n"/>
      <c r="M253" s="14" t="n"/>
      <c r="N253" s="15">
        <f>IF(OR(L253="",M253=""),"",M253-L253)</f>
        <v/>
      </c>
      <c r="O253" s="15">
        <f>IF(OR(B253="",L253=""),"",IFERROR(L253-LOOKUP(2,1/($B$4:B252=B253),$M$4:M252),""))</f>
        <v/>
      </c>
      <c r="P253" s="16" t="n"/>
      <c r="Q253" s="16" t="n"/>
      <c r="R253" s="17" t="n"/>
      <c r="S253" s="11" t="n"/>
      <c r="T253" s="18">
        <f>IF(OR(A253="",I253=""),"",A253+I253)</f>
        <v/>
      </c>
      <c r="U253" s="18">
        <f>IF(OR(A253="",K253=""),"",IF(J253="",A253,J253)+K253)</f>
        <v/>
      </c>
    </row>
    <row r="254">
      <c r="A254" s="10" t="n"/>
      <c r="B254" s="11" t="n"/>
      <c r="C254" s="12">
        <f>IF(B254="","",IFERROR(VLOOKUP(B254,'السيارات'!$A$5:$F$104,6,FALSE),""))</f>
        <v/>
      </c>
      <c r="D254" s="11" t="n"/>
      <c r="E254" s="12">
        <f>IF(D254="","",IFERROR(VLOOKUP(D254,'السائقون'!$A$5:$C$154,3,FALSE),""))</f>
        <v/>
      </c>
      <c r="F254" s="11" t="n"/>
      <c r="G254" s="11" t="n"/>
      <c r="H254" s="11" t="n"/>
      <c r="I254" s="13" t="n"/>
      <c r="J254" s="10" t="n"/>
      <c r="K254" s="13" t="n"/>
      <c r="L254" s="14" t="n"/>
      <c r="M254" s="14" t="n"/>
      <c r="N254" s="15">
        <f>IF(OR(L254="",M254=""),"",M254-L254)</f>
        <v/>
      </c>
      <c r="O254" s="15">
        <f>IF(OR(B254="",L254=""),"",IFERROR(L254-LOOKUP(2,1/($B$4:B253=B254),$M$4:M253),""))</f>
        <v/>
      </c>
      <c r="P254" s="16" t="n"/>
      <c r="Q254" s="16" t="n"/>
      <c r="R254" s="17" t="n"/>
      <c r="S254" s="11" t="n"/>
      <c r="T254" s="18">
        <f>IF(OR(A254="",I254=""),"",A254+I254)</f>
        <v/>
      </c>
      <c r="U254" s="18">
        <f>IF(OR(A254="",K254=""),"",IF(J254="",A254,J254)+K254)</f>
        <v/>
      </c>
    </row>
    <row r="255">
      <c r="A255" s="10" t="n"/>
      <c r="B255" s="11" t="n"/>
      <c r="C255" s="12">
        <f>IF(B255="","",IFERROR(VLOOKUP(B255,'السيارات'!$A$5:$F$104,6,FALSE),""))</f>
        <v/>
      </c>
      <c r="D255" s="11" t="n"/>
      <c r="E255" s="12">
        <f>IF(D255="","",IFERROR(VLOOKUP(D255,'السائقون'!$A$5:$C$154,3,FALSE),""))</f>
        <v/>
      </c>
      <c r="F255" s="11" t="n"/>
      <c r="G255" s="11" t="n"/>
      <c r="H255" s="11" t="n"/>
      <c r="I255" s="13" t="n"/>
      <c r="J255" s="10" t="n"/>
      <c r="K255" s="13" t="n"/>
      <c r="L255" s="14" t="n"/>
      <c r="M255" s="14" t="n"/>
      <c r="N255" s="15">
        <f>IF(OR(L255="",M255=""),"",M255-L255)</f>
        <v/>
      </c>
      <c r="O255" s="15">
        <f>IF(OR(B255="",L255=""),"",IFERROR(L255-LOOKUP(2,1/($B$4:B254=B255),$M$4:M254),""))</f>
        <v/>
      </c>
      <c r="P255" s="16" t="n"/>
      <c r="Q255" s="16" t="n"/>
      <c r="R255" s="17" t="n"/>
      <c r="S255" s="11" t="n"/>
      <c r="T255" s="18">
        <f>IF(OR(A255="",I255=""),"",A255+I255)</f>
        <v/>
      </c>
      <c r="U255" s="18">
        <f>IF(OR(A255="",K255=""),"",IF(J255="",A255,J255)+K255)</f>
        <v/>
      </c>
    </row>
    <row r="256">
      <c r="A256" s="10" t="n"/>
      <c r="B256" s="11" t="n"/>
      <c r="C256" s="12">
        <f>IF(B256="","",IFERROR(VLOOKUP(B256,'السيارات'!$A$5:$F$104,6,FALSE),""))</f>
        <v/>
      </c>
      <c r="D256" s="11" t="n"/>
      <c r="E256" s="12">
        <f>IF(D256="","",IFERROR(VLOOKUP(D256,'السائقون'!$A$5:$C$154,3,FALSE),""))</f>
        <v/>
      </c>
      <c r="F256" s="11" t="n"/>
      <c r="G256" s="11" t="n"/>
      <c r="H256" s="11" t="n"/>
      <c r="I256" s="13" t="n"/>
      <c r="J256" s="10" t="n"/>
      <c r="K256" s="13" t="n"/>
      <c r="L256" s="14" t="n"/>
      <c r="M256" s="14" t="n"/>
      <c r="N256" s="15">
        <f>IF(OR(L256="",M256=""),"",M256-L256)</f>
        <v/>
      </c>
      <c r="O256" s="15">
        <f>IF(OR(B256="",L256=""),"",IFERROR(L256-LOOKUP(2,1/($B$4:B255=B256),$M$4:M255),""))</f>
        <v/>
      </c>
      <c r="P256" s="16" t="n"/>
      <c r="Q256" s="16" t="n"/>
      <c r="R256" s="17" t="n"/>
      <c r="S256" s="11" t="n"/>
      <c r="T256" s="18">
        <f>IF(OR(A256="",I256=""),"",A256+I256)</f>
        <v/>
      </c>
      <c r="U256" s="18">
        <f>IF(OR(A256="",K256=""),"",IF(J256="",A256,J256)+K256)</f>
        <v/>
      </c>
    </row>
    <row r="257">
      <c r="A257" s="10" t="n"/>
      <c r="B257" s="11" t="n"/>
      <c r="C257" s="12">
        <f>IF(B257="","",IFERROR(VLOOKUP(B257,'السيارات'!$A$5:$F$104,6,FALSE),""))</f>
        <v/>
      </c>
      <c r="D257" s="11" t="n"/>
      <c r="E257" s="12">
        <f>IF(D257="","",IFERROR(VLOOKUP(D257,'السائقون'!$A$5:$C$154,3,FALSE),""))</f>
        <v/>
      </c>
      <c r="F257" s="11" t="n"/>
      <c r="G257" s="11" t="n"/>
      <c r="H257" s="11" t="n"/>
      <c r="I257" s="13" t="n"/>
      <c r="J257" s="10" t="n"/>
      <c r="K257" s="13" t="n"/>
      <c r="L257" s="14" t="n"/>
      <c r="M257" s="14" t="n"/>
      <c r="N257" s="15">
        <f>IF(OR(L257="",M257=""),"",M257-L257)</f>
        <v/>
      </c>
      <c r="O257" s="15">
        <f>IF(OR(B257="",L257=""),"",IFERROR(L257-LOOKUP(2,1/($B$4:B256=B257),$M$4:M256),""))</f>
        <v/>
      </c>
      <c r="P257" s="16" t="n"/>
      <c r="Q257" s="16" t="n"/>
      <c r="R257" s="17" t="n"/>
      <c r="S257" s="11" t="n"/>
      <c r="T257" s="18">
        <f>IF(OR(A257="",I257=""),"",A257+I257)</f>
        <v/>
      </c>
      <c r="U257" s="18">
        <f>IF(OR(A257="",K257=""),"",IF(J257="",A257,J257)+K257)</f>
        <v/>
      </c>
    </row>
    <row r="258">
      <c r="A258" s="10" t="n"/>
      <c r="B258" s="11" t="n"/>
      <c r="C258" s="12">
        <f>IF(B258="","",IFERROR(VLOOKUP(B258,'السيارات'!$A$5:$F$104,6,FALSE),""))</f>
        <v/>
      </c>
      <c r="D258" s="11" t="n"/>
      <c r="E258" s="12">
        <f>IF(D258="","",IFERROR(VLOOKUP(D258,'السائقون'!$A$5:$C$154,3,FALSE),""))</f>
        <v/>
      </c>
      <c r="F258" s="11" t="n"/>
      <c r="G258" s="11" t="n"/>
      <c r="H258" s="11" t="n"/>
      <c r="I258" s="13" t="n"/>
      <c r="J258" s="10" t="n"/>
      <c r="K258" s="13" t="n"/>
      <c r="L258" s="14" t="n"/>
      <c r="M258" s="14" t="n"/>
      <c r="N258" s="15">
        <f>IF(OR(L258="",M258=""),"",M258-L258)</f>
        <v/>
      </c>
      <c r="O258" s="15">
        <f>IF(OR(B258="",L258=""),"",IFERROR(L258-LOOKUP(2,1/($B$4:B257=B258),$M$4:M257),""))</f>
        <v/>
      </c>
      <c r="P258" s="16" t="n"/>
      <c r="Q258" s="16" t="n"/>
      <c r="R258" s="17" t="n"/>
      <c r="S258" s="11" t="n"/>
      <c r="T258" s="18">
        <f>IF(OR(A258="",I258=""),"",A258+I258)</f>
        <v/>
      </c>
      <c r="U258" s="18">
        <f>IF(OR(A258="",K258=""),"",IF(J258="",A258,J258)+K258)</f>
        <v/>
      </c>
    </row>
    <row r="259">
      <c r="A259" s="10" t="n"/>
      <c r="B259" s="11" t="n"/>
      <c r="C259" s="12">
        <f>IF(B259="","",IFERROR(VLOOKUP(B259,'السيارات'!$A$5:$F$104,6,FALSE),""))</f>
        <v/>
      </c>
      <c r="D259" s="11" t="n"/>
      <c r="E259" s="12">
        <f>IF(D259="","",IFERROR(VLOOKUP(D259,'السائقون'!$A$5:$C$154,3,FALSE),""))</f>
        <v/>
      </c>
      <c r="F259" s="11" t="n"/>
      <c r="G259" s="11" t="n"/>
      <c r="H259" s="11" t="n"/>
      <c r="I259" s="13" t="n"/>
      <c r="J259" s="10" t="n"/>
      <c r="K259" s="13" t="n"/>
      <c r="L259" s="14" t="n"/>
      <c r="M259" s="14" t="n"/>
      <c r="N259" s="15">
        <f>IF(OR(L259="",M259=""),"",M259-L259)</f>
        <v/>
      </c>
      <c r="O259" s="15">
        <f>IF(OR(B259="",L259=""),"",IFERROR(L259-LOOKUP(2,1/($B$4:B258=B259),$M$4:M258),""))</f>
        <v/>
      </c>
      <c r="P259" s="16" t="n"/>
      <c r="Q259" s="16" t="n"/>
      <c r="R259" s="17" t="n"/>
      <c r="S259" s="11" t="n"/>
      <c r="T259" s="18">
        <f>IF(OR(A259="",I259=""),"",A259+I259)</f>
        <v/>
      </c>
      <c r="U259" s="18">
        <f>IF(OR(A259="",K259=""),"",IF(J259="",A259,J259)+K259)</f>
        <v/>
      </c>
    </row>
    <row r="260">
      <c r="A260" s="10" t="n"/>
      <c r="B260" s="11" t="n"/>
      <c r="C260" s="12">
        <f>IF(B260="","",IFERROR(VLOOKUP(B260,'السيارات'!$A$5:$F$104,6,FALSE),""))</f>
        <v/>
      </c>
      <c r="D260" s="11" t="n"/>
      <c r="E260" s="12">
        <f>IF(D260="","",IFERROR(VLOOKUP(D260,'السائقون'!$A$5:$C$154,3,FALSE),""))</f>
        <v/>
      </c>
      <c r="F260" s="11" t="n"/>
      <c r="G260" s="11" t="n"/>
      <c r="H260" s="11" t="n"/>
      <c r="I260" s="13" t="n"/>
      <c r="J260" s="10" t="n"/>
      <c r="K260" s="13" t="n"/>
      <c r="L260" s="14" t="n"/>
      <c r="M260" s="14" t="n"/>
      <c r="N260" s="15">
        <f>IF(OR(L260="",M260=""),"",M260-L260)</f>
        <v/>
      </c>
      <c r="O260" s="15">
        <f>IF(OR(B260="",L260=""),"",IFERROR(L260-LOOKUP(2,1/($B$4:B259=B260),$M$4:M259),""))</f>
        <v/>
      </c>
      <c r="P260" s="16" t="n"/>
      <c r="Q260" s="16" t="n"/>
      <c r="R260" s="17" t="n"/>
      <c r="S260" s="11" t="n"/>
      <c r="T260" s="18">
        <f>IF(OR(A260="",I260=""),"",A260+I260)</f>
        <v/>
      </c>
      <c r="U260" s="18">
        <f>IF(OR(A260="",K260=""),"",IF(J260="",A260,J260)+K260)</f>
        <v/>
      </c>
    </row>
    <row r="261">
      <c r="A261" s="10" t="n"/>
      <c r="B261" s="11" t="n"/>
      <c r="C261" s="12">
        <f>IF(B261="","",IFERROR(VLOOKUP(B261,'السيارات'!$A$5:$F$104,6,FALSE),""))</f>
        <v/>
      </c>
      <c r="D261" s="11" t="n"/>
      <c r="E261" s="12">
        <f>IF(D261="","",IFERROR(VLOOKUP(D261,'السائقون'!$A$5:$C$154,3,FALSE),""))</f>
        <v/>
      </c>
      <c r="F261" s="11" t="n"/>
      <c r="G261" s="11" t="n"/>
      <c r="H261" s="11" t="n"/>
      <c r="I261" s="13" t="n"/>
      <c r="J261" s="10" t="n"/>
      <c r="K261" s="13" t="n"/>
      <c r="L261" s="14" t="n"/>
      <c r="M261" s="14" t="n"/>
      <c r="N261" s="15">
        <f>IF(OR(L261="",M261=""),"",M261-L261)</f>
        <v/>
      </c>
      <c r="O261" s="15">
        <f>IF(OR(B261="",L261=""),"",IFERROR(L261-LOOKUP(2,1/($B$4:B260=B261),$M$4:M260),""))</f>
        <v/>
      </c>
      <c r="P261" s="16" t="n"/>
      <c r="Q261" s="16" t="n"/>
      <c r="R261" s="17" t="n"/>
      <c r="S261" s="11" t="n"/>
      <c r="T261" s="18">
        <f>IF(OR(A261="",I261=""),"",A261+I261)</f>
        <v/>
      </c>
      <c r="U261" s="18">
        <f>IF(OR(A261="",K261=""),"",IF(J261="",A261,J261)+K261)</f>
        <v/>
      </c>
    </row>
    <row r="262">
      <c r="A262" s="10" t="n"/>
      <c r="B262" s="11" t="n"/>
      <c r="C262" s="12">
        <f>IF(B262="","",IFERROR(VLOOKUP(B262,'السيارات'!$A$5:$F$104,6,FALSE),""))</f>
        <v/>
      </c>
      <c r="D262" s="11" t="n"/>
      <c r="E262" s="12">
        <f>IF(D262="","",IFERROR(VLOOKUP(D262,'السائقون'!$A$5:$C$154,3,FALSE),""))</f>
        <v/>
      </c>
      <c r="F262" s="11" t="n"/>
      <c r="G262" s="11" t="n"/>
      <c r="H262" s="11" t="n"/>
      <c r="I262" s="13" t="n"/>
      <c r="J262" s="10" t="n"/>
      <c r="K262" s="13" t="n"/>
      <c r="L262" s="14" t="n"/>
      <c r="M262" s="14" t="n"/>
      <c r="N262" s="15">
        <f>IF(OR(L262="",M262=""),"",M262-L262)</f>
        <v/>
      </c>
      <c r="O262" s="15">
        <f>IF(OR(B262="",L262=""),"",IFERROR(L262-LOOKUP(2,1/($B$4:B261=B262),$M$4:M261),""))</f>
        <v/>
      </c>
      <c r="P262" s="16" t="n"/>
      <c r="Q262" s="16" t="n"/>
      <c r="R262" s="17" t="n"/>
      <c r="S262" s="11" t="n"/>
      <c r="T262" s="18">
        <f>IF(OR(A262="",I262=""),"",A262+I262)</f>
        <v/>
      </c>
      <c r="U262" s="18">
        <f>IF(OR(A262="",K262=""),"",IF(J262="",A262,J262)+K262)</f>
        <v/>
      </c>
    </row>
    <row r="263">
      <c r="A263" s="10" t="n"/>
      <c r="B263" s="11" t="n"/>
      <c r="C263" s="12">
        <f>IF(B263="","",IFERROR(VLOOKUP(B263,'السيارات'!$A$5:$F$104,6,FALSE),""))</f>
        <v/>
      </c>
      <c r="D263" s="11" t="n"/>
      <c r="E263" s="12">
        <f>IF(D263="","",IFERROR(VLOOKUP(D263,'السائقون'!$A$5:$C$154,3,FALSE),""))</f>
        <v/>
      </c>
      <c r="F263" s="11" t="n"/>
      <c r="G263" s="11" t="n"/>
      <c r="H263" s="11" t="n"/>
      <c r="I263" s="13" t="n"/>
      <c r="J263" s="10" t="n"/>
      <c r="K263" s="13" t="n"/>
      <c r="L263" s="14" t="n"/>
      <c r="M263" s="14" t="n"/>
      <c r="N263" s="15">
        <f>IF(OR(L263="",M263=""),"",M263-L263)</f>
        <v/>
      </c>
      <c r="O263" s="15">
        <f>IF(OR(B263="",L263=""),"",IFERROR(L263-LOOKUP(2,1/($B$4:B262=B263),$M$4:M262),""))</f>
        <v/>
      </c>
      <c r="P263" s="16" t="n"/>
      <c r="Q263" s="16" t="n"/>
      <c r="R263" s="17" t="n"/>
      <c r="S263" s="11" t="n"/>
      <c r="T263" s="18">
        <f>IF(OR(A263="",I263=""),"",A263+I263)</f>
        <v/>
      </c>
      <c r="U263" s="18">
        <f>IF(OR(A263="",K263=""),"",IF(J263="",A263,J263)+K263)</f>
        <v/>
      </c>
    </row>
    <row r="264">
      <c r="A264" s="10" t="n"/>
      <c r="B264" s="11" t="n"/>
      <c r="C264" s="12">
        <f>IF(B264="","",IFERROR(VLOOKUP(B264,'السيارات'!$A$5:$F$104,6,FALSE),""))</f>
        <v/>
      </c>
      <c r="D264" s="11" t="n"/>
      <c r="E264" s="12">
        <f>IF(D264="","",IFERROR(VLOOKUP(D264,'السائقون'!$A$5:$C$154,3,FALSE),""))</f>
        <v/>
      </c>
      <c r="F264" s="11" t="n"/>
      <c r="G264" s="11" t="n"/>
      <c r="H264" s="11" t="n"/>
      <c r="I264" s="13" t="n"/>
      <c r="J264" s="10" t="n"/>
      <c r="K264" s="13" t="n"/>
      <c r="L264" s="14" t="n"/>
      <c r="M264" s="14" t="n"/>
      <c r="N264" s="15">
        <f>IF(OR(L264="",M264=""),"",M264-L264)</f>
        <v/>
      </c>
      <c r="O264" s="15">
        <f>IF(OR(B264="",L264=""),"",IFERROR(L264-LOOKUP(2,1/($B$4:B263=B264),$M$4:M263),""))</f>
        <v/>
      </c>
      <c r="P264" s="16" t="n"/>
      <c r="Q264" s="16" t="n"/>
      <c r="R264" s="17" t="n"/>
      <c r="S264" s="11" t="n"/>
      <c r="T264" s="18">
        <f>IF(OR(A264="",I264=""),"",A264+I264)</f>
        <v/>
      </c>
      <c r="U264" s="18">
        <f>IF(OR(A264="",K264=""),"",IF(J264="",A264,J264)+K264)</f>
        <v/>
      </c>
    </row>
    <row r="265">
      <c r="A265" s="10" t="n"/>
      <c r="B265" s="11" t="n"/>
      <c r="C265" s="12">
        <f>IF(B265="","",IFERROR(VLOOKUP(B265,'السيارات'!$A$5:$F$104,6,FALSE),""))</f>
        <v/>
      </c>
      <c r="D265" s="11" t="n"/>
      <c r="E265" s="12">
        <f>IF(D265="","",IFERROR(VLOOKUP(D265,'السائقون'!$A$5:$C$154,3,FALSE),""))</f>
        <v/>
      </c>
      <c r="F265" s="11" t="n"/>
      <c r="G265" s="11" t="n"/>
      <c r="H265" s="11" t="n"/>
      <c r="I265" s="13" t="n"/>
      <c r="J265" s="10" t="n"/>
      <c r="K265" s="13" t="n"/>
      <c r="L265" s="14" t="n"/>
      <c r="M265" s="14" t="n"/>
      <c r="N265" s="15">
        <f>IF(OR(L265="",M265=""),"",M265-L265)</f>
        <v/>
      </c>
      <c r="O265" s="15">
        <f>IF(OR(B265="",L265=""),"",IFERROR(L265-LOOKUP(2,1/($B$4:B264=B265),$M$4:M264),""))</f>
        <v/>
      </c>
      <c r="P265" s="16" t="n"/>
      <c r="Q265" s="16" t="n"/>
      <c r="R265" s="17" t="n"/>
      <c r="S265" s="11" t="n"/>
      <c r="T265" s="18">
        <f>IF(OR(A265="",I265=""),"",A265+I265)</f>
        <v/>
      </c>
      <c r="U265" s="18">
        <f>IF(OR(A265="",K265=""),"",IF(J265="",A265,J265)+K265)</f>
        <v/>
      </c>
    </row>
    <row r="266">
      <c r="A266" s="10" t="n"/>
      <c r="B266" s="11" t="n"/>
      <c r="C266" s="12">
        <f>IF(B266="","",IFERROR(VLOOKUP(B266,'السيارات'!$A$5:$F$104,6,FALSE),""))</f>
        <v/>
      </c>
      <c r="D266" s="11" t="n"/>
      <c r="E266" s="12">
        <f>IF(D266="","",IFERROR(VLOOKUP(D266,'السائقون'!$A$5:$C$154,3,FALSE),""))</f>
        <v/>
      </c>
      <c r="F266" s="11" t="n"/>
      <c r="G266" s="11" t="n"/>
      <c r="H266" s="11" t="n"/>
      <c r="I266" s="13" t="n"/>
      <c r="J266" s="10" t="n"/>
      <c r="K266" s="13" t="n"/>
      <c r="L266" s="14" t="n"/>
      <c r="M266" s="14" t="n"/>
      <c r="N266" s="15">
        <f>IF(OR(L266="",M266=""),"",M266-L266)</f>
        <v/>
      </c>
      <c r="O266" s="15">
        <f>IF(OR(B266="",L266=""),"",IFERROR(L266-LOOKUP(2,1/($B$4:B265=B266),$M$4:M265),""))</f>
        <v/>
      </c>
      <c r="P266" s="16" t="n"/>
      <c r="Q266" s="16" t="n"/>
      <c r="R266" s="17" t="n"/>
      <c r="S266" s="11" t="n"/>
      <c r="T266" s="18">
        <f>IF(OR(A266="",I266=""),"",A266+I266)</f>
        <v/>
      </c>
      <c r="U266" s="18">
        <f>IF(OR(A266="",K266=""),"",IF(J266="",A266,J266)+K266)</f>
        <v/>
      </c>
    </row>
    <row r="267">
      <c r="A267" s="10" t="n"/>
      <c r="B267" s="11" t="n"/>
      <c r="C267" s="12">
        <f>IF(B267="","",IFERROR(VLOOKUP(B267,'السيارات'!$A$5:$F$104,6,FALSE),""))</f>
        <v/>
      </c>
      <c r="D267" s="11" t="n"/>
      <c r="E267" s="12">
        <f>IF(D267="","",IFERROR(VLOOKUP(D267,'السائقون'!$A$5:$C$154,3,FALSE),""))</f>
        <v/>
      </c>
      <c r="F267" s="11" t="n"/>
      <c r="G267" s="11" t="n"/>
      <c r="H267" s="11" t="n"/>
      <c r="I267" s="13" t="n"/>
      <c r="J267" s="10" t="n"/>
      <c r="K267" s="13" t="n"/>
      <c r="L267" s="14" t="n"/>
      <c r="M267" s="14" t="n"/>
      <c r="N267" s="15">
        <f>IF(OR(L267="",M267=""),"",M267-L267)</f>
        <v/>
      </c>
      <c r="O267" s="15">
        <f>IF(OR(B267="",L267=""),"",IFERROR(L267-LOOKUP(2,1/($B$4:B266=B267),$M$4:M266),""))</f>
        <v/>
      </c>
      <c r="P267" s="16" t="n"/>
      <c r="Q267" s="16" t="n"/>
      <c r="R267" s="17" t="n"/>
      <c r="S267" s="11" t="n"/>
      <c r="T267" s="18">
        <f>IF(OR(A267="",I267=""),"",A267+I267)</f>
        <v/>
      </c>
      <c r="U267" s="18">
        <f>IF(OR(A267="",K267=""),"",IF(J267="",A267,J267)+K267)</f>
        <v/>
      </c>
    </row>
    <row r="268">
      <c r="A268" s="10" t="n"/>
      <c r="B268" s="11" t="n"/>
      <c r="C268" s="12">
        <f>IF(B268="","",IFERROR(VLOOKUP(B268,'السيارات'!$A$5:$F$104,6,FALSE),""))</f>
        <v/>
      </c>
      <c r="D268" s="11" t="n"/>
      <c r="E268" s="12">
        <f>IF(D268="","",IFERROR(VLOOKUP(D268,'السائقون'!$A$5:$C$154,3,FALSE),""))</f>
        <v/>
      </c>
      <c r="F268" s="11" t="n"/>
      <c r="G268" s="11" t="n"/>
      <c r="H268" s="11" t="n"/>
      <c r="I268" s="13" t="n"/>
      <c r="J268" s="10" t="n"/>
      <c r="K268" s="13" t="n"/>
      <c r="L268" s="14" t="n"/>
      <c r="M268" s="14" t="n"/>
      <c r="N268" s="15">
        <f>IF(OR(L268="",M268=""),"",M268-L268)</f>
        <v/>
      </c>
      <c r="O268" s="15">
        <f>IF(OR(B268="",L268=""),"",IFERROR(L268-LOOKUP(2,1/($B$4:B267=B268),$M$4:M267),""))</f>
        <v/>
      </c>
      <c r="P268" s="16" t="n"/>
      <c r="Q268" s="16" t="n"/>
      <c r="R268" s="17" t="n"/>
      <c r="S268" s="11" t="n"/>
      <c r="T268" s="18">
        <f>IF(OR(A268="",I268=""),"",A268+I268)</f>
        <v/>
      </c>
      <c r="U268" s="18">
        <f>IF(OR(A268="",K268=""),"",IF(J268="",A268,J268)+K268)</f>
        <v/>
      </c>
    </row>
    <row r="269">
      <c r="A269" s="10" t="n"/>
      <c r="B269" s="11" t="n"/>
      <c r="C269" s="12">
        <f>IF(B269="","",IFERROR(VLOOKUP(B269,'السيارات'!$A$5:$F$104,6,FALSE),""))</f>
        <v/>
      </c>
      <c r="D269" s="11" t="n"/>
      <c r="E269" s="12">
        <f>IF(D269="","",IFERROR(VLOOKUP(D269,'السائقون'!$A$5:$C$154,3,FALSE),""))</f>
        <v/>
      </c>
      <c r="F269" s="11" t="n"/>
      <c r="G269" s="11" t="n"/>
      <c r="H269" s="11" t="n"/>
      <c r="I269" s="13" t="n"/>
      <c r="J269" s="10" t="n"/>
      <c r="K269" s="13" t="n"/>
      <c r="L269" s="14" t="n"/>
      <c r="M269" s="14" t="n"/>
      <c r="N269" s="15">
        <f>IF(OR(L269="",M269=""),"",M269-L269)</f>
        <v/>
      </c>
      <c r="O269" s="15">
        <f>IF(OR(B269="",L269=""),"",IFERROR(L269-LOOKUP(2,1/($B$4:B268=B269),$M$4:M268),""))</f>
        <v/>
      </c>
      <c r="P269" s="16" t="n"/>
      <c r="Q269" s="16" t="n"/>
      <c r="R269" s="17" t="n"/>
      <c r="S269" s="11" t="n"/>
      <c r="T269" s="18">
        <f>IF(OR(A269="",I269=""),"",A269+I269)</f>
        <v/>
      </c>
      <c r="U269" s="18">
        <f>IF(OR(A269="",K269=""),"",IF(J269="",A269,J269)+K269)</f>
        <v/>
      </c>
    </row>
    <row r="270">
      <c r="A270" s="10" t="n"/>
      <c r="B270" s="11" t="n"/>
      <c r="C270" s="12">
        <f>IF(B270="","",IFERROR(VLOOKUP(B270,'السيارات'!$A$5:$F$104,6,FALSE),""))</f>
        <v/>
      </c>
      <c r="D270" s="11" t="n"/>
      <c r="E270" s="12">
        <f>IF(D270="","",IFERROR(VLOOKUP(D270,'السائقون'!$A$5:$C$154,3,FALSE),""))</f>
        <v/>
      </c>
      <c r="F270" s="11" t="n"/>
      <c r="G270" s="11" t="n"/>
      <c r="H270" s="11" t="n"/>
      <c r="I270" s="13" t="n"/>
      <c r="J270" s="10" t="n"/>
      <c r="K270" s="13" t="n"/>
      <c r="L270" s="14" t="n"/>
      <c r="M270" s="14" t="n"/>
      <c r="N270" s="15">
        <f>IF(OR(L270="",M270=""),"",M270-L270)</f>
        <v/>
      </c>
      <c r="O270" s="15">
        <f>IF(OR(B270="",L270=""),"",IFERROR(L270-LOOKUP(2,1/($B$4:B269=B270),$M$4:M269),""))</f>
        <v/>
      </c>
      <c r="P270" s="16" t="n"/>
      <c r="Q270" s="16" t="n"/>
      <c r="R270" s="17" t="n"/>
      <c r="S270" s="11" t="n"/>
      <c r="T270" s="18">
        <f>IF(OR(A270="",I270=""),"",A270+I270)</f>
        <v/>
      </c>
      <c r="U270" s="18">
        <f>IF(OR(A270="",K270=""),"",IF(J270="",A270,J270)+K270)</f>
        <v/>
      </c>
    </row>
    <row r="271">
      <c r="A271" s="10" t="n"/>
      <c r="B271" s="11" t="n"/>
      <c r="C271" s="12">
        <f>IF(B271="","",IFERROR(VLOOKUP(B271,'السيارات'!$A$5:$F$104,6,FALSE),""))</f>
        <v/>
      </c>
      <c r="D271" s="11" t="n"/>
      <c r="E271" s="12">
        <f>IF(D271="","",IFERROR(VLOOKUP(D271,'السائقون'!$A$5:$C$154,3,FALSE),""))</f>
        <v/>
      </c>
      <c r="F271" s="11" t="n"/>
      <c r="G271" s="11" t="n"/>
      <c r="H271" s="11" t="n"/>
      <c r="I271" s="13" t="n"/>
      <c r="J271" s="10" t="n"/>
      <c r="K271" s="13" t="n"/>
      <c r="L271" s="14" t="n"/>
      <c r="M271" s="14" t="n"/>
      <c r="N271" s="15">
        <f>IF(OR(L271="",M271=""),"",M271-L271)</f>
        <v/>
      </c>
      <c r="O271" s="15">
        <f>IF(OR(B271="",L271=""),"",IFERROR(L271-LOOKUP(2,1/($B$4:B270=B271),$M$4:M270),""))</f>
        <v/>
      </c>
      <c r="P271" s="16" t="n"/>
      <c r="Q271" s="16" t="n"/>
      <c r="R271" s="17" t="n"/>
      <c r="S271" s="11" t="n"/>
      <c r="T271" s="18">
        <f>IF(OR(A271="",I271=""),"",A271+I271)</f>
        <v/>
      </c>
      <c r="U271" s="18">
        <f>IF(OR(A271="",K271=""),"",IF(J271="",A271,J271)+K271)</f>
        <v/>
      </c>
    </row>
    <row r="272">
      <c r="A272" s="10" t="n"/>
      <c r="B272" s="11" t="n"/>
      <c r="C272" s="12">
        <f>IF(B272="","",IFERROR(VLOOKUP(B272,'السيارات'!$A$5:$F$104,6,FALSE),""))</f>
        <v/>
      </c>
      <c r="D272" s="11" t="n"/>
      <c r="E272" s="12">
        <f>IF(D272="","",IFERROR(VLOOKUP(D272,'السائقون'!$A$5:$C$154,3,FALSE),""))</f>
        <v/>
      </c>
      <c r="F272" s="11" t="n"/>
      <c r="G272" s="11" t="n"/>
      <c r="H272" s="11" t="n"/>
      <c r="I272" s="13" t="n"/>
      <c r="J272" s="10" t="n"/>
      <c r="K272" s="13" t="n"/>
      <c r="L272" s="14" t="n"/>
      <c r="M272" s="14" t="n"/>
      <c r="N272" s="15">
        <f>IF(OR(L272="",M272=""),"",M272-L272)</f>
        <v/>
      </c>
      <c r="O272" s="15">
        <f>IF(OR(B272="",L272=""),"",IFERROR(L272-LOOKUP(2,1/($B$4:B271=B272),$M$4:M271),""))</f>
        <v/>
      </c>
      <c r="P272" s="16" t="n"/>
      <c r="Q272" s="16" t="n"/>
      <c r="R272" s="17" t="n"/>
      <c r="S272" s="11" t="n"/>
      <c r="T272" s="18">
        <f>IF(OR(A272="",I272=""),"",A272+I272)</f>
        <v/>
      </c>
      <c r="U272" s="18">
        <f>IF(OR(A272="",K272=""),"",IF(J272="",A272,J272)+K272)</f>
        <v/>
      </c>
    </row>
    <row r="273">
      <c r="A273" s="10" t="n"/>
      <c r="B273" s="11" t="n"/>
      <c r="C273" s="12">
        <f>IF(B273="","",IFERROR(VLOOKUP(B273,'السيارات'!$A$5:$F$104,6,FALSE),""))</f>
        <v/>
      </c>
      <c r="D273" s="11" t="n"/>
      <c r="E273" s="12">
        <f>IF(D273="","",IFERROR(VLOOKUP(D273,'السائقون'!$A$5:$C$154,3,FALSE),""))</f>
        <v/>
      </c>
      <c r="F273" s="11" t="n"/>
      <c r="G273" s="11" t="n"/>
      <c r="H273" s="11" t="n"/>
      <c r="I273" s="13" t="n"/>
      <c r="J273" s="10" t="n"/>
      <c r="K273" s="13" t="n"/>
      <c r="L273" s="14" t="n"/>
      <c r="M273" s="14" t="n"/>
      <c r="N273" s="15">
        <f>IF(OR(L273="",M273=""),"",M273-L273)</f>
        <v/>
      </c>
      <c r="O273" s="15">
        <f>IF(OR(B273="",L273=""),"",IFERROR(L273-LOOKUP(2,1/($B$4:B272=B273),$M$4:M272),""))</f>
        <v/>
      </c>
      <c r="P273" s="16" t="n"/>
      <c r="Q273" s="16" t="n"/>
      <c r="R273" s="17" t="n"/>
      <c r="S273" s="11" t="n"/>
      <c r="T273" s="18">
        <f>IF(OR(A273="",I273=""),"",A273+I273)</f>
        <v/>
      </c>
      <c r="U273" s="18">
        <f>IF(OR(A273="",K273=""),"",IF(J273="",A273,J273)+K273)</f>
        <v/>
      </c>
    </row>
    <row r="274">
      <c r="A274" s="10" t="n"/>
      <c r="B274" s="11" t="n"/>
      <c r="C274" s="12">
        <f>IF(B274="","",IFERROR(VLOOKUP(B274,'السيارات'!$A$5:$F$104,6,FALSE),""))</f>
        <v/>
      </c>
      <c r="D274" s="11" t="n"/>
      <c r="E274" s="12">
        <f>IF(D274="","",IFERROR(VLOOKUP(D274,'السائقون'!$A$5:$C$154,3,FALSE),""))</f>
        <v/>
      </c>
      <c r="F274" s="11" t="n"/>
      <c r="G274" s="11" t="n"/>
      <c r="H274" s="11" t="n"/>
      <c r="I274" s="13" t="n"/>
      <c r="J274" s="10" t="n"/>
      <c r="K274" s="13" t="n"/>
      <c r="L274" s="14" t="n"/>
      <c r="M274" s="14" t="n"/>
      <c r="N274" s="15">
        <f>IF(OR(L274="",M274=""),"",M274-L274)</f>
        <v/>
      </c>
      <c r="O274" s="15">
        <f>IF(OR(B274="",L274=""),"",IFERROR(L274-LOOKUP(2,1/($B$4:B273=B274),$M$4:M273),""))</f>
        <v/>
      </c>
      <c r="P274" s="16" t="n"/>
      <c r="Q274" s="16" t="n"/>
      <c r="R274" s="17" t="n"/>
      <c r="S274" s="11" t="n"/>
      <c r="T274" s="18">
        <f>IF(OR(A274="",I274=""),"",A274+I274)</f>
        <v/>
      </c>
      <c r="U274" s="18">
        <f>IF(OR(A274="",K274=""),"",IF(J274="",A274,J274)+K274)</f>
        <v/>
      </c>
    </row>
    <row r="275">
      <c r="A275" s="10" t="n"/>
      <c r="B275" s="11" t="n"/>
      <c r="C275" s="12">
        <f>IF(B275="","",IFERROR(VLOOKUP(B275,'السيارات'!$A$5:$F$104,6,FALSE),""))</f>
        <v/>
      </c>
      <c r="D275" s="11" t="n"/>
      <c r="E275" s="12">
        <f>IF(D275="","",IFERROR(VLOOKUP(D275,'السائقون'!$A$5:$C$154,3,FALSE),""))</f>
        <v/>
      </c>
      <c r="F275" s="11" t="n"/>
      <c r="G275" s="11" t="n"/>
      <c r="H275" s="11" t="n"/>
      <c r="I275" s="13" t="n"/>
      <c r="J275" s="10" t="n"/>
      <c r="K275" s="13" t="n"/>
      <c r="L275" s="14" t="n"/>
      <c r="M275" s="14" t="n"/>
      <c r="N275" s="15">
        <f>IF(OR(L275="",M275=""),"",M275-L275)</f>
        <v/>
      </c>
      <c r="O275" s="15">
        <f>IF(OR(B275="",L275=""),"",IFERROR(L275-LOOKUP(2,1/($B$4:B274=B275),$M$4:M274),""))</f>
        <v/>
      </c>
      <c r="P275" s="16" t="n"/>
      <c r="Q275" s="16" t="n"/>
      <c r="R275" s="17" t="n"/>
      <c r="S275" s="11" t="n"/>
      <c r="T275" s="18">
        <f>IF(OR(A275="",I275=""),"",A275+I275)</f>
        <v/>
      </c>
      <c r="U275" s="18">
        <f>IF(OR(A275="",K275=""),"",IF(J275="",A275,J275)+K275)</f>
        <v/>
      </c>
    </row>
    <row r="276">
      <c r="A276" s="10" t="n"/>
      <c r="B276" s="11" t="n"/>
      <c r="C276" s="12">
        <f>IF(B276="","",IFERROR(VLOOKUP(B276,'السيارات'!$A$5:$F$104,6,FALSE),""))</f>
        <v/>
      </c>
      <c r="D276" s="11" t="n"/>
      <c r="E276" s="12">
        <f>IF(D276="","",IFERROR(VLOOKUP(D276,'السائقون'!$A$5:$C$154,3,FALSE),""))</f>
        <v/>
      </c>
      <c r="F276" s="11" t="n"/>
      <c r="G276" s="11" t="n"/>
      <c r="H276" s="11" t="n"/>
      <c r="I276" s="13" t="n"/>
      <c r="J276" s="10" t="n"/>
      <c r="K276" s="13" t="n"/>
      <c r="L276" s="14" t="n"/>
      <c r="M276" s="14" t="n"/>
      <c r="N276" s="15">
        <f>IF(OR(L276="",M276=""),"",M276-L276)</f>
        <v/>
      </c>
      <c r="O276" s="15">
        <f>IF(OR(B276="",L276=""),"",IFERROR(L276-LOOKUP(2,1/($B$4:B275=B276),$M$4:M275),""))</f>
        <v/>
      </c>
      <c r="P276" s="16" t="n"/>
      <c r="Q276" s="16" t="n"/>
      <c r="R276" s="17" t="n"/>
      <c r="S276" s="11" t="n"/>
      <c r="T276" s="18">
        <f>IF(OR(A276="",I276=""),"",A276+I276)</f>
        <v/>
      </c>
      <c r="U276" s="18">
        <f>IF(OR(A276="",K276=""),"",IF(J276="",A276,J276)+K276)</f>
        <v/>
      </c>
    </row>
    <row r="277">
      <c r="A277" s="10" t="n"/>
      <c r="B277" s="11" t="n"/>
      <c r="C277" s="12">
        <f>IF(B277="","",IFERROR(VLOOKUP(B277,'السيارات'!$A$5:$F$104,6,FALSE),""))</f>
        <v/>
      </c>
      <c r="D277" s="11" t="n"/>
      <c r="E277" s="12">
        <f>IF(D277="","",IFERROR(VLOOKUP(D277,'السائقون'!$A$5:$C$154,3,FALSE),""))</f>
        <v/>
      </c>
      <c r="F277" s="11" t="n"/>
      <c r="G277" s="11" t="n"/>
      <c r="H277" s="11" t="n"/>
      <c r="I277" s="13" t="n"/>
      <c r="J277" s="10" t="n"/>
      <c r="K277" s="13" t="n"/>
      <c r="L277" s="14" t="n"/>
      <c r="M277" s="14" t="n"/>
      <c r="N277" s="15">
        <f>IF(OR(L277="",M277=""),"",M277-L277)</f>
        <v/>
      </c>
      <c r="O277" s="15">
        <f>IF(OR(B277="",L277=""),"",IFERROR(L277-LOOKUP(2,1/($B$4:B276=B277),$M$4:M276),""))</f>
        <v/>
      </c>
      <c r="P277" s="16" t="n"/>
      <c r="Q277" s="16" t="n"/>
      <c r="R277" s="17" t="n"/>
      <c r="S277" s="11" t="n"/>
      <c r="T277" s="18">
        <f>IF(OR(A277="",I277=""),"",A277+I277)</f>
        <v/>
      </c>
      <c r="U277" s="18">
        <f>IF(OR(A277="",K277=""),"",IF(J277="",A277,J277)+K277)</f>
        <v/>
      </c>
    </row>
    <row r="278">
      <c r="A278" s="10" t="n"/>
      <c r="B278" s="11" t="n"/>
      <c r="C278" s="12">
        <f>IF(B278="","",IFERROR(VLOOKUP(B278,'السيارات'!$A$5:$F$104,6,FALSE),""))</f>
        <v/>
      </c>
      <c r="D278" s="11" t="n"/>
      <c r="E278" s="12">
        <f>IF(D278="","",IFERROR(VLOOKUP(D278,'السائقون'!$A$5:$C$154,3,FALSE),""))</f>
        <v/>
      </c>
      <c r="F278" s="11" t="n"/>
      <c r="G278" s="11" t="n"/>
      <c r="H278" s="11" t="n"/>
      <c r="I278" s="13" t="n"/>
      <c r="J278" s="10" t="n"/>
      <c r="K278" s="13" t="n"/>
      <c r="L278" s="14" t="n"/>
      <c r="M278" s="14" t="n"/>
      <c r="N278" s="15">
        <f>IF(OR(L278="",M278=""),"",M278-L278)</f>
        <v/>
      </c>
      <c r="O278" s="15">
        <f>IF(OR(B278="",L278=""),"",IFERROR(L278-LOOKUP(2,1/($B$4:B277=B278),$M$4:M277),""))</f>
        <v/>
      </c>
      <c r="P278" s="16" t="n"/>
      <c r="Q278" s="16" t="n"/>
      <c r="R278" s="17" t="n"/>
      <c r="S278" s="11" t="n"/>
      <c r="T278" s="18">
        <f>IF(OR(A278="",I278=""),"",A278+I278)</f>
        <v/>
      </c>
      <c r="U278" s="18">
        <f>IF(OR(A278="",K278=""),"",IF(J278="",A278,J278)+K278)</f>
        <v/>
      </c>
    </row>
    <row r="279">
      <c r="A279" s="10" t="n"/>
      <c r="B279" s="11" t="n"/>
      <c r="C279" s="12">
        <f>IF(B279="","",IFERROR(VLOOKUP(B279,'السيارات'!$A$5:$F$104,6,FALSE),""))</f>
        <v/>
      </c>
      <c r="D279" s="11" t="n"/>
      <c r="E279" s="12">
        <f>IF(D279="","",IFERROR(VLOOKUP(D279,'السائقون'!$A$5:$C$154,3,FALSE),""))</f>
        <v/>
      </c>
      <c r="F279" s="11" t="n"/>
      <c r="G279" s="11" t="n"/>
      <c r="H279" s="11" t="n"/>
      <c r="I279" s="13" t="n"/>
      <c r="J279" s="10" t="n"/>
      <c r="K279" s="13" t="n"/>
      <c r="L279" s="14" t="n"/>
      <c r="M279" s="14" t="n"/>
      <c r="N279" s="15">
        <f>IF(OR(L279="",M279=""),"",M279-L279)</f>
        <v/>
      </c>
      <c r="O279" s="15">
        <f>IF(OR(B279="",L279=""),"",IFERROR(L279-LOOKUP(2,1/($B$4:B278=B279),$M$4:M278),""))</f>
        <v/>
      </c>
      <c r="P279" s="16" t="n"/>
      <c r="Q279" s="16" t="n"/>
      <c r="R279" s="17" t="n"/>
      <c r="S279" s="11" t="n"/>
      <c r="T279" s="18">
        <f>IF(OR(A279="",I279=""),"",A279+I279)</f>
        <v/>
      </c>
      <c r="U279" s="18">
        <f>IF(OR(A279="",K279=""),"",IF(J279="",A279,J279)+K279)</f>
        <v/>
      </c>
    </row>
    <row r="280">
      <c r="A280" s="10" t="n"/>
      <c r="B280" s="11" t="n"/>
      <c r="C280" s="12">
        <f>IF(B280="","",IFERROR(VLOOKUP(B280,'السيارات'!$A$5:$F$104,6,FALSE),""))</f>
        <v/>
      </c>
      <c r="D280" s="11" t="n"/>
      <c r="E280" s="12">
        <f>IF(D280="","",IFERROR(VLOOKUP(D280,'السائقون'!$A$5:$C$154,3,FALSE),""))</f>
        <v/>
      </c>
      <c r="F280" s="11" t="n"/>
      <c r="G280" s="11" t="n"/>
      <c r="H280" s="11" t="n"/>
      <c r="I280" s="13" t="n"/>
      <c r="J280" s="10" t="n"/>
      <c r="K280" s="13" t="n"/>
      <c r="L280" s="14" t="n"/>
      <c r="M280" s="14" t="n"/>
      <c r="N280" s="15">
        <f>IF(OR(L280="",M280=""),"",M280-L280)</f>
        <v/>
      </c>
      <c r="O280" s="15">
        <f>IF(OR(B280="",L280=""),"",IFERROR(L280-LOOKUP(2,1/($B$4:B279=B280),$M$4:M279),""))</f>
        <v/>
      </c>
      <c r="P280" s="16" t="n"/>
      <c r="Q280" s="16" t="n"/>
      <c r="R280" s="17" t="n"/>
      <c r="S280" s="11" t="n"/>
      <c r="T280" s="18">
        <f>IF(OR(A280="",I280=""),"",A280+I280)</f>
        <v/>
      </c>
      <c r="U280" s="18">
        <f>IF(OR(A280="",K280=""),"",IF(J280="",A280,J280)+K280)</f>
        <v/>
      </c>
    </row>
    <row r="281">
      <c r="A281" s="10" t="n"/>
      <c r="B281" s="11" t="n"/>
      <c r="C281" s="12">
        <f>IF(B281="","",IFERROR(VLOOKUP(B281,'السيارات'!$A$5:$F$104,6,FALSE),""))</f>
        <v/>
      </c>
      <c r="D281" s="11" t="n"/>
      <c r="E281" s="12">
        <f>IF(D281="","",IFERROR(VLOOKUP(D281,'السائقون'!$A$5:$C$154,3,FALSE),""))</f>
        <v/>
      </c>
      <c r="F281" s="11" t="n"/>
      <c r="G281" s="11" t="n"/>
      <c r="H281" s="11" t="n"/>
      <c r="I281" s="13" t="n"/>
      <c r="J281" s="10" t="n"/>
      <c r="K281" s="13" t="n"/>
      <c r="L281" s="14" t="n"/>
      <c r="M281" s="14" t="n"/>
      <c r="N281" s="15">
        <f>IF(OR(L281="",M281=""),"",M281-L281)</f>
        <v/>
      </c>
      <c r="O281" s="15">
        <f>IF(OR(B281="",L281=""),"",IFERROR(L281-LOOKUP(2,1/($B$4:B280=B281),$M$4:M280),""))</f>
        <v/>
      </c>
      <c r="P281" s="16" t="n"/>
      <c r="Q281" s="16" t="n"/>
      <c r="R281" s="17" t="n"/>
      <c r="S281" s="11" t="n"/>
      <c r="T281" s="18">
        <f>IF(OR(A281="",I281=""),"",A281+I281)</f>
        <v/>
      </c>
      <c r="U281" s="18">
        <f>IF(OR(A281="",K281=""),"",IF(J281="",A281,J281)+K281)</f>
        <v/>
      </c>
    </row>
    <row r="282">
      <c r="A282" s="10" t="n"/>
      <c r="B282" s="11" t="n"/>
      <c r="C282" s="12">
        <f>IF(B282="","",IFERROR(VLOOKUP(B282,'السيارات'!$A$5:$F$104,6,FALSE),""))</f>
        <v/>
      </c>
      <c r="D282" s="11" t="n"/>
      <c r="E282" s="12">
        <f>IF(D282="","",IFERROR(VLOOKUP(D282,'السائقون'!$A$5:$C$154,3,FALSE),""))</f>
        <v/>
      </c>
      <c r="F282" s="11" t="n"/>
      <c r="G282" s="11" t="n"/>
      <c r="H282" s="11" t="n"/>
      <c r="I282" s="13" t="n"/>
      <c r="J282" s="10" t="n"/>
      <c r="K282" s="13" t="n"/>
      <c r="L282" s="14" t="n"/>
      <c r="M282" s="14" t="n"/>
      <c r="N282" s="15">
        <f>IF(OR(L282="",M282=""),"",M282-L282)</f>
        <v/>
      </c>
      <c r="O282" s="15">
        <f>IF(OR(B282="",L282=""),"",IFERROR(L282-LOOKUP(2,1/($B$4:B281=B282),$M$4:M281),""))</f>
        <v/>
      </c>
      <c r="P282" s="16" t="n"/>
      <c r="Q282" s="16" t="n"/>
      <c r="R282" s="17" t="n"/>
      <c r="S282" s="11" t="n"/>
      <c r="T282" s="18">
        <f>IF(OR(A282="",I282=""),"",A282+I282)</f>
        <v/>
      </c>
      <c r="U282" s="18">
        <f>IF(OR(A282="",K282=""),"",IF(J282="",A282,J282)+K282)</f>
        <v/>
      </c>
    </row>
    <row r="283">
      <c r="A283" s="10" t="n"/>
      <c r="B283" s="11" t="n"/>
      <c r="C283" s="12">
        <f>IF(B283="","",IFERROR(VLOOKUP(B283,'السيارات'!$A$5:$F$104,6,FALSE),""))</f>
        <v/>
      </c>
      <c r="D283" s="11" t="n"/>
      <c r="E283" s="12">
        <f>IF(D283="","",IFERROR(VLOOKUP(D283,'السائقون'!$A$5:$C$154,3,FALSE),""))</f>
        <v/>
      </c>
      <c r="F283" s="11" t="n"/>
      <c r="G283" s="11" t="n"/>
      <c r="H283" s="11" t="n"/>
      <c r="I283" s="13" t="n"/>
      <c r="J283" s="10" t="n"/>
      <c r="K283" s="13" t="n"/>
      <c r="L283" s="14" t="n"/>
      <c r="M283" s="14" t="n"/>
      <c r="N283" s="15">
        <f>IF(OR(L283="",M283=""),"",M283-L283)</f>
        <v/>
      </c>
      <c r="O283" s="15">
        <f>IF(OR(B283="",L283=""),"",IFERROR(L283-LOOKUP(2,1/($B$4:B282=B283),$M$4:M282),""))</f>
        <v/>
      </c>
      <c r="P283" s="16" t="n"/>
      <c r="Q283" s="16" t="n"/>
      <c r="R283" s="17" t="n"/>
      <c r="S283" s="11" t="n"/>
      <c r="T283" s="18">
        <f>IF(OR(A283="",I283=""),"",A283+I283)</f>
        <v/>
      </c>
      <c r="U283" s="18">
        <f>IF(OR(A283="",K283=""),"",IF(J283="",A283,J283)+K283)</f>
        <v/>
      </c>
    </row>
    <row r="284">
      <c r="A284" s="10" t="n"/>
      <c r="B284" s="11" t="n"/>
      <c r="C284" s="12">
        <f>IF(B284="","",IFERROR(VLOOKUP(B284,'السيارات'!$A$5:$F$104,6,FALSE),""))</f>
        <v/>
      </c>
      <c r="D284" s="11" t="n"/>
      <c r="E284" s="12">
        <f>IF(D284="","",IFERROR(VLOOKUP(D284,'السائقون'!$A$5:$C$154,3,FALSE),""))</f>
        <v/>
      </c>
      <c r="F284" s="11" t="n"/>
      <c r="G284" s="11" t="n"/>
      <c r="H284" s="11" t="n"/>
      <c r="I284" s="13" t="n"/>
      <c r="J284" s="10" t="n"/>
      <c r="K284" s="13" t="n"/>
      <c r="L284" s="14" t="n"/>
      <c r="M284" s="14" t="n"/>
      <c r="N284" s="15">
        <f>IF(OR(L284="",M284=""),"",M284-L284)</f>
        <v/>
      </c>
      <c r="O284" s="15">
        <f>IF(OR(B284="",L284=""),"",IFERROR(L284-LOOKUP(2,1/($B$4:B283=B284),$M$4:M283),""))</f>
        <v/>
      </c>
      <c r="P284" s="16" t="n"/>
      <c r="Q284" s="16" t="n"/>
      <c r="R284" s="17" t="n"/>
      <c r="S284" s="11" t="n"/>
      <c r="T284" s="18">
        <f>IF(OR(A284="",I284=""),"",A284+I284)</f>
        <v/>
      </c>
      <c r="U284" s="18">
        <f>IF(OR(A284="",K284=""),"",IF(J284="",A284,J284)+K284)</f>
        <v/>
      </c>
    </row>
    <row r="285">
      <c r="A285" s="10" t="n"/>
      <c r="B285" s="11" t="n"/>
      <c r="C285" s="12">
        <f>IF(B285="","",IFERROR(VLOOKUP(B285,'السيارات'!$A$5:$F$104,6,FALSE),""))</f>
        <v/>
      </c>
      <c r="D285" s="11" t="n"/>
      <c r="E285" s="12">
        <f>IF(D285="","",IFERROR(VLOOKUP(D285,'السائقون'!$A$5:$C$154,3,FALSE),""))</f>
        <v/>
      </c>
      <c r="F285" s="11" t="n"/>
      <c r="G285" s="11" t="n"/>
      <c r="H285" s="11" t="n"/>
      <c r="I285" s="13" t="n"/>
      <c r="J285" s="10" t="n"/>
      <c r="K285" s="13" t="n"/>
      <c r="L285" s="14" t="n"/>
      <c r="M285" s="14" t="n"/>
      <c r="N285" s="15">
        <f>IF(OR(L285="",M285=""),"",M285-L285)</f>
        <v/>
      </c>
      <c r="O285" s="15">
        <f>IF(OR(B285="",L285=""),"",IFERROR(L285-LOOKUP(2,1/($B$4:B284=B285),$M$4:M284),""))</f>
        <v/>
      </c>
      <c r="P285" s="16" t="n"/>
      <c r="Q285" s="16" t="n"/>
      <c r="R285" s="17" t="n"/>
      <c r="S285" s="11" t="n"/>
      <c r="T285" s="18">
        <f>IF(OR(A285="",I285=""),"",A285+I285)</f>
        <v/>
      </c>
      <c r="U285" s="18">
        <f>IF(OR(A285="",K285=""),"",IF(J285="",A285,J285)+K285)</f>
        <v/>
      </c>
    </row>
    <row r="286">
      <c r="A286" s="10" t="n"/>
      <c r="B286" s="11" t="n"/>
      <c r="C286" s="12">
        <f>IF(B286="","",IFERROR(VLOOKUP(B286,'السيارات'!$A$5:$F$104,6,FALSE),""))</f>
        <v/>
      </c>
      <c r="D286" s="11" t="n"/>
      <c r="E286" s="12">
        <f>IF(D286="","",IFERROR(VLOOKUP(D286,'السائقون'!$A$5:$C$154,3,FALSE),""))</f>
        <v/>
      </c>
      <c r="F286" s="11" t="n"/>
      <c r="G286" s="11" t="n"/>
      <c r="H286" s="11" t="n"/>
      <c r="I286" s="13" t="n"/>
      <c r="J286" s="10" t="n"/>
      <c r="K286" s="13" t="n"/>
      <c r="L286" s="14" t="n"/>
      <c r="M286" s="14" t="n"/>
      <c r="N286" s="15">
        <f>IF(OR(L286="",M286=""),"",M286-L286)</f>
        <v/>
      </c>
      <c r="O286" s="15">
        <f>IF(OR(B286="",L286=""),"",IFERROR(L286-LOOKUP(2,1/($B$4:B285=B286),$M$4:M285),""))</f>
        <v/>
      </c>
      <c r="P286" s="16" t="n"/>
      <c r="Q286" s="16" t="n"/>
      <c r="R286" s="17" t="n"/>
      <c r="S286" s="11" t="n"/>
      <c r="T286" s="18">
        <f>IF(OR(A286="",I286=""),"",A286+I286)</f>
        <v/>
      </c>
      <c r="U286" s="18">
        <f>IF(OR(A286="",K286=""),"",IF(J286="",A286,J286)+K286)</f>
        <v/>
      </c>
    </row>
    <row r="287">
      <c r="A287" s="10" t="n"/>
      <c r="B287" s="11" t="n"/>
      <c r="C287" s="12">
        <f>IF(B287="","",IFERROR(VLOOKUP(B287,'السيارات'!$A$5:$F$104,6,FALSE),""))</f>
        <v/>
      </c>
      <c r="D287" s="11" t="n"/>
      <c r="E287" s="12">
        <f>IF(D287="","",IFERROR(VLOOKUP(D287,'السائقون'!$A$5:$C$154,3,FALSE),""))</f>
        <v/>
      </c>
      <c r="F287" s="11" t="n"/>
      <c r="G287" s="11" t="n"/>
      <c r="H287" s="11" t="n"/>
      <c r="I287" s="13" t="n"/>
      <c r="J287" s="10" t="n"/>
      <c r="K287" s="13" t="n"/>
      <c r="L287" s="14" t="n"/>
      <c r="M287" s="14" t="n"/>
      <c r="N287" s="15">
        <f>IF(OR(L287="",M287=""),"",M287-L287)</f>
        <v/>
      </c>
      <c r="O287" s="15">
        <f>IF(OR(B287="",L287=""),"",IFERROR(L287-LOOKUP(2,1/($B$4:B286=B287),$M$4:M286),""))</f>
        <v/>
      </c>
      <c r="P287" s="16" t="n"/>
      <c r="Q287" s="16" t="n"/>
      <c r="R287" s="17" t="n"/>
      <c r="S287" s="11" t="n"/>
      <c r="T287" s="18">
        <f>IF(OR(A287="",I287=""),"",A287+I287)</f>
        <v/>
      </c>
      <c r="U287" s="18">
        <f>IF(OR(A287="",K287=""),"",IF(J287="",A287,J287)+K287)</f>
        <v/>
      </c>
    </row>
    <row r="288">
      <c r="A288" s="10" t="n"/>
      <c r="B288" s="11" t="n"/>
      <c r="C288" s="12">
        <f>IF(B288="","",IFERROR(VLOOKUP(B288,'السيارات'!$A$5:$F$104,6,FALSE),""))</f>
        <v/>
      </c>
      <c r="D288" s="11" t="n"/>
      <c r="E288" s="12">
        <f>IF(D288="","",IFERROR(VLOOKUP(D288,'السائقون'!$A$5:$C$154,3,FALSE),""))</f>
        <v/>
      </c>
      <c r="F288" s="11" t="n"/>
      <c r="G288" s="11" t="n"/>
      <c r="H288" s="11" t="n"/>
      <c r="I288" s="13" t="n"/>
      <c r="J288" s="10" t="n"/>
      <c r="K288" s="13" t="n"/>
      <c r="L288" s="14" t="n"/>
      <c r="M288" s="14" t="n"/>
      <c r="N288" s="15">
        <f>IF(OR(L288="",M288=""),"",M288-L288)</f>
        <v/>
      </c>
      <c r="O288" s="15">
        <f>IF(OR(B288="",L288=""),"",IFERROR(L288-LOOKUP(2,1/($B$4:B287=B288),$M$4:M287),""))</f>
        <v/>
      </c>
      <c r="P288" s="16" t="n"/>
      <c r="Q288" s="16" t="n"/>
      <c r="R288" s="17" t="n"/>
      <c r="S288" s="11" t="n"/>
      <c r="T288" s="18">
        <f>IF(OR(A288="",I288=""),"",A288+I288)</f>
        <v/>
      </c>
      <c r="U288" s="18">
        <f>IF(OR(A288="",K288=""),"",IF(J288="",A288,J288)+K288)</f>
        <v/>
      </c>
    </row>
    <row r="289">
      <c r="A289" s="10" t="n"/>
      <c r="B289" s="11" t="n"/>
      <c r="C289" s="12">
        <f>IF(B289="","",IFERROR(VLOOKUP(B289,'السيارات'!$A$5:$F$104,6,FALSE),""))</f>
        <v/>
      </c>
      <c r="D289" s="11" t="n"/>
      <c r="E289" s="12">
        <f>IF(D289="","",IFERROR(VLOOKUP(D289,'السائقون'!$A$5:$C$154,3,FALSE),""))</f>
        <v/>
      </c>
      <c r="F289" s="11" t="n"/>
      <c r="G289" s="11" t="n"/>
      <c r="H289" s="11" t="n"/>
      <c r="I289" s="13" t="n"/>
      <c r="J289" s="10" t="n"/>
      <c r="K289" s="13" t="n"/>
      <c r="L289" s="14" t="n"/>
      <c r="M289" s="14" t="n"/>
      <c r="N289" s="15">
        <f>IF(OR(L289="",M289=""),"",M289-L289)</f>
        <v/>
      </c>
      <c r="O289" s="15">
        <f>IF(OR(B289="",L289=""),"",IFERROR(L289-LOOKUP(2,1/($B$4:B288=B289),$M$4:M288),""))</f>
        <v/>
      </c>
      <c r="P289" s="16" t="n"/>
      <c r="Q289" s="16" t="n"/>
      <c r="R289" s="17" t="n"/>
      <c r="S289" s="11" t="n"/>
      <c r="T289" s="18">
        <f>IF(OR(A289="",I289=""),"",A289+I289)</f>
        <v/>
      </c>
      <c r="U289" s="18">
        <f>IF(OR(A289="",K289=""),"",IF(J289="",A289,J289)+K289)</f>
        <v/>
      </c>
    </row>
    <row r="290">
      <c r="A290" s="10" t="n"/>
      <c r="B290" s="11" t="n"/>
      <c r="C290" s="12">
        <f>IF(B290="","",IFERROR(VLOOKUP(B290,'السيارات'!$A$5:$F$104,6,FALSE),""))</f>
        <v/>
      </c>
      <c r="D290" s="11" t="n"/>
      <c r="E290" s="12">
        <f>IF(D290="","",IFERROR(VLOOKUP(D290,'السائقون'!$A$5:$C$154,3,FALSE),""))</f>
        <v/>
      </c>
      <c r="F290" s="11" t="n"/>
      <c r="G290" s="11" t="n"/>
      <c r="H290" s="11" t="n"/>
      <c r="I290" s="13" t="n"/>
      <c r="J290" s="10" t="n"/>
      <c r="K290" s="13" t="n"/>
      <c r="L290" s="14" t="n"/>
      <c r="M290" s="14" t="n"/>
      <c r="N290" s="15">
        <f>IF(OR(L290="",M290=""),"",M290-L290)</f>
        <v/>
      </c>
      <c r="O290" s="15">
        <f>IF(OR(B290="",L290=""),"",IFERROR(L290-LOOKUP(2,1/($B$4:B289=B290),$M$4:M289),""))</f>
        <v/>
      </c>
      <c r="P290" s="16" t="n"/>
      <c r="Q290" s="16" t="n"/>
      <c r="R290" s="17" t="n"/>
      <c r="S290" s="11" t="n"/>
      <c r="T290" s="18">
        <f>IF(OR(A290="",I290=""),"",A290+I290)</f>
        <v/>
      </c>
      <c r="U290" s="18">
        <f>IF(OR(A290="",K290=""),"",IF(J290="",A290,J290)+K290)</f>
        <v/>
      </c>
    </row>
    <row r="291">
      <c r="A291" s="10" t="n"/>
      <c r="B291" s="11" t="n"/>
      <c r="C291" s="12">
        <f>IF(B291="","",IFERROR(VLOOKUP(B291,'السيارات'!$A$5:$F$104,6,FALSE),""))</f>
        <v/>
      </c>
      <c r="D291" s="11" t="n"/>
      <c r="E291" s="12">
        <f>IF(D291="","",IFERROR(VLOOKUP(D291,'السائقون'!$A$5:$C$154,3,FALSE),""))</f>
        <v/>
      </c>
      <c r="F291" s="11" t="n"/>
      <c r="G291" s="11" t="n"/>
      <c r="H291" s="11" t="n"/>
      <c r="I291" s="13" t="n"/>
      <c r="J291" s="10" t="n"/>
      <c r="K291" s="13" t="n"/>
      <c r="L291" s="14" t="n"/>
      <c r="M291" s="14" t="n"/>
      <c r="N291" s="15">
        <f>IF(OR(L291="",M291=""),"",M291-L291)</f>
        <v/>
      </c>
      <c r="O291" s="15">
        <f>IF(OR(B291="",L291=""),"",IFERROR(L291-LOOKUP(2,1/($B$4:B290=B291),$M$4:M290),""))</f>
        <v/>
      </c>
      <c r="P291" s="16" t="n"/>
      <c r="Q291" s="16" t="n"/>
      <c r="R291" s="17" t="n"/>
      <c r="S291" s="11" t="n"/>
      <c r="T291" s="18">
        <f>IF(OR(A291="",I291=""),"",A291+I291)</f>
        <v/>
      </c>
      <c r="U291" s="18">
        <f>IF(OR(A291="",K291=""),"",IF(J291="",A291,J291)+K291)</f>
        <v/>
      </c>
    </row>
    <row r="292">
      <c r="A292" s="10" t="n"/>
      <c r="B292" s="11" t="n"/>
      <c r="C292" s="12">
        <f>IF(B292="","",IFERROR(VLOOKUP(B292,'السيارات'!$A$5:$F$104,6,FALSE),""))</f>
        <v/>
      </c>
      <c r="D292" s="11" t="n"/>
      <c r="E292" s="12">
        <f>IF(D292="","",IFERROR(VLOOKUP(D292,'السائقون'!$A$5:$C$154,3,FALSE),""))</f>
        <v/>
      </c>
      <c r="F292" s="11" t="n"/>
      <c r="G292" s="11" t="n"/>
      <c r="H292" s="11" t="n"/>
      <c r="I292" s="13" t="n"/>
      <c r="J292" s="10" t="n"/>
      <c r="K292" s="13" t="n"/>
      <c r="L292" s="14" t="n"/>
      <c r="M292" s="14" t="n"/>
      <c r="N292" s="15">
        <f>IF(OR(L292="",M292=""),"",M292-L292)</f>
        <v/>
      </c>
      <c r="O292" s="15">
        <f>IF(OR(B292="",L292=""),"",IFERROR(L292-LOOKUP(2,1/($B$4:B291=B292),$M$4:M291),""))</f>
        <v/>
      </c>
      <c r="P292" s="16" t="n"/>
      <c r="Q292" s="16" t="n"/>
      <c r="R292" s="17" t="n"/>
      <c r="S292" s="11" t="n"/>
      <c r="T292" s="18">
        <f>IF(OR(A292="",I292=""),"",A292+I292)</f>
        <v/>
      </c>
      <c r="U292" s="18">
        <f>IF(OR(A292="",K292=""),"",IF(J292="",A292,J292)+K292)</f>
        <v/>
      </c>
    </row>
    <row r="293">
      <c r="A293" s="10" t="n"/>
      <c r="B293" s="11" t="n"/>
      <c r="C293" s="12">
        <f>IF(B293="","",IFERROR(VLOOKUP(B293,'السيارات'!$A$5:$F$104,6,FALSE),""))</f>
        <v/>
      </c>
      <c r="D293" s="11" t="n"/>
      <c r="E293" s="12">
        <f>IF(D293="","",IFERROR(VLOOKUP(D293,'السائقون'!$A$5:$C$154,3,FALSE),""))</f>
        <v/>
      </c>
      <c r="F293" s="11" t="n"/>
      <c r="G293" s="11" t="n"/>
      <c r="H293" s="11" t="n"/>
      <c r="I293" s="13" t="n"/>
      <c r="J293" s="10" t="n"/>
      <c r="K293" s="13" t="n"/>
      <c r="L293" s="14" t="n"/>
      <c r="M293" s="14" t="n"/>
      <c r="N293" s="15">
        <f>IF(OR(L293="",M293=""),"",M293-L293)</f>
        <v/>
      </c>
      <c r="O293" s="15">
        <f>IF(OR(B293="",L293=""),"",IFERROR(L293-LOOKUP(2,1/($B$4:B292=B293),$M$4:M292),""))</f>
        <v/>
      </c>
      <c r="P293" s="16" t="n"/>
      <c r="Q293" s="16" t="n"/>
      <c r="R293" s="17" t="n"/>
      <c r="S293" s="11" t="n"/>
      <c r="T293" s="18">
        <f>IF(OR(A293="",I293=""),"",A293+I293)</f>
        <v/>
      </c>
      <c r="U293" s="18">
        <f>IF(OR(A293="",K293=""),"",IF(J293="",A293,J293)+K293)</f>
        <v/>
      </c>
    </row>
    <row r="294">
      <c r="A294" s="10" t="n"/>
      <c r="B294" s="11" t="n"/>
      <c r="C294" s="12">
        <f>IF(B294="","",IFERROR(VLOOKUP(B294,'السيارات'!$A$5:$F$104,6,FALSE),""))</f>
        <v/>
      </c>
      <c r="D294" s="11" t="n"/>
      <c r="E294" s="12">
        <f>IF(D294="","",IFERROR(VLOOKUP(D294,'السائقون'!$A$5:$C$154,3,FALSE),""))</f>
        <v/>
      </c>
      <c r="F294" s="11" t="n"/>
      <c r="G294" s="11" t="n"/>
      <c r="H294" s="11" t="n"/>
      <c r="I294" s="13" t="n"/>
      <c r="J294" s="10" t="n"/>
      <c r="K294" s="13" t="n"/>
      <c r="L294" s="14" t="n"/>
      <c r="M294" s="14" t="n"/>
      <c r="N294" s="15">
        <f>IF(OR(L294="",M294=""),"",M294-L294)</f>
        <v/>
      </c>
      <c r="O294" s="15">
        <f>IF(OR(B294="",L294=""),"",IFERROR(L294-LOOKUP(2,1/($B$4:B293=B294),$M$4:M293),""))</f>
        <v/>
      </c>
      <c r="P294" s="16" t="n"/>
      <c r="Q294" s="16" t="n"/>
      <c r="R294" s="17" t="n"/>
      <c r="S294" s="11" t="n"/>
      <c r="T294" s="18">
        <f>IF(OR(A294="",I294=""),"",A294+I294)</f>
        <v/>
      </c>
      <c r="U294" s="18">
        <f>IF(OR(A294="",K294=""),"",IF(J294="",A294,J294)+K294)</f>
        <v/>
      </c>
    </row>
    <row r="295">
      <c r="A295" s="10" t="n"/>
      <c r="B295" s="11" t="n"/>
      <c r="C295" s="12">
        <f>IF(B295="","",IFERROR(VLOOKUP(B295,'السيارات'!$A$5:$F$104,6,FALSE),""))</f>
        <v/>
      </c>
      <c r="D295" s="11" t="n"/>
      <c r="E295" s="12">
        <f>IF(D295="","",IFERROR(VLOOKUP(D295,'السائقون'!$A$5:$C$154,3,FALSE),""))</f>
        <v/>
      </c>
      <c r="F295" s="11" t="n"/>
      <c r="G295" s="11" t="n"/>
      <c r="H295" s="11" t="n"/>
      <c r="I295" s="13" t="n"/>
      <c r="J295" s="10" t="n"/>
      <c r="K295" s="13" t="n"/>
      <c r="L295" s="14" t="n"/>
      <c r="M295" s="14" t="n"/>
      <c r="N295" s="15">
        <f>IF(OR(L295="",M295=""),"",M295-L295)</f>
        <v/>
      </c>
      <c r="O295" s="15">
        <f>IF(OR(B295="",L295=""),"",IFERROR(L295-LOOKUP(2,1/($B$4:B294=B295),$M$4:M294),""))</f>
        <v/>
      </c>
      <c r="P295" s="16" t="n"/>
      <c r="Q295" s="16" t="n"/>
      <c r="R295" s="17" t="n"/>
      <c r="S295" s="11" t="n"/>
      <c r="T295" s="18">
        <f>IF(OR(A295="",I295=""),"",A295+I295)</f>
        <v/>
      </c>
      <c r="U295" s="18">
        <f>IF(OR(A295="",K295=""),"",IF(J295="",A295,J295)+K295)</f>
        <v/>
      </c>
    </row>
    <row r="296">
      <c r="A296" s="10" t="n"/>
      <c r="B296" s="11" t="n"/>
      <c r="C296" s="12">
        <f>IF(B296="","",IFERROR(VLOOKUP(B296,'السيارات'!$A$5:$F$104,6,FALSE),""))</f>
        <v/>
      </c>
      <c r="D296" s="11" t="n"/>
      <c r="E296" s="12">
        <f>IF(D296="","",IFERROR(VLOOKUP(D296,'السائقون'!$A$5:$C$154,3,FALSE),""))</f>
        <v/>
      </c>
      <c r="F296" s="11" t="n"/>
      <c r="G296" s="11" t="n"/>
      <c r="H296" s="11" t="n"/>
      <c r="I296" s="13" t="n"/>
      <c r="J296" s="10" t="n"/>
      <c r="K296" s="13" t="n"/>
      <c r="L296" s="14" t="n"/>
      <c r="M296" s="14" t="n"/>
      <c r="N296" s="15">
        <f>IF(OR(L296="",M296=""),"",M296-L296)</f>
        <v/>
      </c>
      <c r="O296" s="15">
        <f>IF(OR(B296="",L296=""),"",IFERROR(L296-LOOKUP(2,1/($B$4:B295=B296),$M$4:M295),""))</f>
        <v/>
      </c>
      <c r="P296" s="16" t="n"/>
      <c r="Q296" s="16" t="n"/>
      <c r="R296" s="17" t="n"/>
      <c r="S296" s="11" t="n"/>
      <c r="T296" s="18">
        <f>IF(OR(A296="",I296=""),"",A296+I296)</f>
        <v/>
      </c>
      <c r="U296" s="18">
        <f>IF(OR(A296="",K296=""),"",IF(J296="",A296,J296)+K296)</f>
        <v/>
      </c>
    </row>
    <row r="297">
      <c r="A297" s="10" t="n"/>
      <c r="B297" s="11" t="n"/>
      <c r="C297" s="12">
        <f>IF(B297="","",IFERROR(VLOOKUP(B297,'السيارات'!$A$5:$F$104,6,FALSE),""))</f>
        <v/>
      </c>
      <c r="D297" s="11" t="n"/>
      <c r="E297" s="12">
        <f>IF(D297="","",IFERROR(VLOOKUP(D297,'السائقون'!$A$5:$C$154,3,FALSE),""))</f>
        <v/>
      </c>
      <c r="F297" s="11" t="n"/>
      <c r="G297" s="11" t="n"/>
      <c r="H297" s="11" t="n"/>
      <c r="I297" s="13" t="n"/>
      <c r="J297" s="10" t="n"/>
      <c r="K297" s="13" t="n"/>
      <c r="L297" s="14" t="n"/>
      <c r="M297" s="14" t="n"/>
      <c r="N297" s="15">
        <f>IF(OR(L297="",M297=""),"",M297-L297)</f>
        <v/>
      </c>
      <c r="O297" s="15">
        <f>IF(OR(B297="",L297=""),"",IFERROR(L297-LOOKUP(2,1/($B$4:B296=B297),$M$4:M296),""))</f>
        <v/>
      </c>
      <c r="P297" s="16" t="n"/>
      <c r="Q297" s="16" t="n"/>
      <c r="R297" s="17" t="n"/>
      <c r="S297" s="11" t="n"/>
      <c r="T297" s="18">
        <f>IF(OR(A297="",I297=""),"",A297+I297)</f>
        <v/>
      </c>
      <c r="U297" s="18">
        <f>IF(OR(A297="",K297=""),"",IF(J297="",A297,J297)+K297)</f>
        <v/>
      </c>
    </row>
    <row r="298">
      <c r="A298" s="10" t="n"/>
      <c r="B298" s="11" t="n"/>
      <c r="C298" s="12">
        <f>IF(B298="","",IFERROR(VLOOKUP(B298,'السيارات'!$A$5:$F$104,6,FALSE),""))</f>
        <v/>
      </c>
      <c r="D298" s="11" t="n"/>
      <c r="E298" s="12">
        <f>IF(D298="","",IFERROR(VLOOKUP(D298,'السائقون'!$A$5:$C$154,3,FALSE),""))</f>
        <v/>
      </c>
      <c r="F298" s="11" t="n"/>
      <c r="G298" s="11" t="n"/>
      <c r="H298" s="11" t="n"/>
      <c r="I298" s="13" t="n"/>
      <c r="J298" s="10" t="n"/>
      <c r="K298" s="13" t="n"/>
      <c r="L298" s="14" t="n"/>
      <c r="M298" s="14" t="n"/>
      <c r="N298" s="15">
        <f>IF(OR(L298="",M298=""),"",M298-L298)</f>
        <v/>
      </c>
      <c r="O298" s="15">
        <f>IF(OR(B298="",L298=""),"",IFERROR(L298-LOOKUP(2,1/($B$4:B297=B298),$M$4:M297),""))</f>
        <v/>
      </c>
      <c r="P298" s="16" t="n"/>
      <c r="Q298" s="16" t="n"/>
      <c r="R298" s="17" t="n"/>
      <c r="S298" s="11" t="n"/>
      <c r="T298" s="18">
        <f>IF(OR(A298="",I298=""),"",A298+I298)</f>
        <v/>
      </c>
      <c r="U298" s="18">
        <f>IF(OR(A298="",K298=""),"",IF(J298="",A298,J298)+K298)</f>
        <v/>
      </c>
    </row>
    <row r="299">
      <c r="A299" s="10" t="n"/>
      <c r="B299" s="11" t="n"/>
      <c r="C299" s="12">
        <f>IF(B299="","",IFERROR(VLOOKUP(B299,'السيارات'!$A$5:$F$104,6,FALSE),""))</f>
        <v/>
      </c>
      <c r="D299" s="11" t="n"/>
      <c r="E299" s="12">
        <f>IF(D299="","",IFERROR(VLOOKUP(D299,'السائقون'!$A$5:$C$154,3,FALSE),""))</f>
        <v/>
      </c>
      <c r="F299" s="11" t="n"/>
      <c r="G299" s="11" t="n"/>
      <c r="H299" s="11" t="n"/>
      <c r="I299" s="13" t="n"/>
      <c r="J299" s="10" t="n"/>
      <c r="K299" s="13" t="n"/>
      <c r="L299" s="14" t="n"/>
      <c r="M299" s="14" t="n"/>
      <c r="N299" s="15">
        <f>IF(OR(L299="",M299=""),"",M299-L299)</f>
        <v/>
      </c>
      <c r="O299" s="15">
        <f>IF(OR(B299="",L299=""),"",IFERROR(L299-LOOKUP(2,1/($B$4:B298=B299),$M$4:M298),""))</f>
        <v/>
      </c>
      <c r="P299" s="16" t="n"/>
      <c r="Q299" s="16" t="n"/>
      <c r="R299" s="17" t="n"/>
      <c r="S299" s="11" t="n"/>
      <c r="T299" s="18">
        <f>IF(OR(A299="",I299=""),"",A299+I299)</f>
        <v/>
      </c>
      <c r="U299" s="18">
        <f>IF(OR(A299="",K299=""),"",IF(J299="",A299,J299)+K299)</f>
        <v/>
      </c>
    </row>
    <row r="300">
      <c r="A300" s="10" t="n"/>
      <c r="B300" s="11" t="n"/>
      <c r="C300" s="12">
        <f>IF(B300="","",IFERROR(VLOOKUP(B300,'السيارات'!$A$5:$F$104,6,FALSE),""))</f>
        <v/>
      </c>
      <c r="D300" s="11" t="n"/>
      <c r="E300" s="12">
        <f>IF(D300="","",IFERROR(VLOOKUP(D300,'السائقون'!$A$5:$C$154,3,FALSE),""))</f>
        <v/>
      </c>
      <c r="F300" s="11" t="n"/>
      <c r="G300" s="11" t="n"/>
      <c r="H300" s="11" t="n"/>
      <c r="I300" s="13" t="n"/>
      <c r="J300" s="10" t="n"/>
      <c r="K300" s="13" t="n"/>
      <c r="L300" s="14" t="n"/>
      <c r="M300" s="14" t="n"/>
      <c r="N300" s="15">
        <f>IF(OR(L300="",M300=""),"",M300-L300)</f>
        <v/>
      </c>
      <c r="O300" s="15">
        <f>IF(OR(B300="",L300=""),"",IFERROR(L300-LOOKUP(2,1/($B$4:B299=B300),$M$4:M299),""))</f>
        <v/>
      </c>
      <c r="P300" s="16" t="n"/>
      <c r="Q300" s="16" t="n"/>
      <c r="R300" s="17" t="n"/>
      <c r="S300" s="11" t="n"/>
      <c r="T300" s="18">
        <f>IF(OR(A300="",I300=""),"",A300+I300)</f>
        <v/>
      </c>
      <c r="U300" s="18">
        <f>IF(OR(A300="",K300=""),"",IF(J300="",A300,J300)+K300)</f>
        <v/>
      </c>
    </row>
    <row r="301">
      <c r="A301" s="10" t="n"/>
      <c r="B301" s="11" t="n"/>
      <c r="C301" s="12">
        <f>IF(B301="","",IFERROR(VLOOKUP(B301,'السيارات'!$A$5:$F$104,6,FALSE),""))</f>
        <v/>
      </c>
      <c r="D301" s="11" t="n"/>
      <c r="E301" s="12">
        <f>IF(D301="","",IFERROR(VLOOKUP(D301,'السائقون'!$A$5:$C$154,3,FALSE),""))</f>
        <v/>
      </c>
      <c r="F301" s="11" t="n"/>
      <c r="G301" s="11" t="n"/>
      <c r="H301" s="11" t="n"/>
      <c r="I301" s="13" t="n"/>
      <c r="J301" s="10" t="n"/>
      <c r="K301" s="13" t="n"/>
      <c r="L301" s="14" t="n"/>
      <c r="M301" s="14" t="n"/>
      <c r="N301" s="15">
        <f>IF(OR(L301="",M301=""),"",M301-L301)</f>
        <v/>
      </c>
      <c r="O301" s="15">
        <f>IF(OR(B301="",L301=""),"",IFERROR(L301-LOOKUP(2,1/($B$4:B300=B301),$M$4:M300),""))</f>
        <v/>
      </c>
      <c r="P301" s="16" t="n"/>
      <c r="Q301" s="16" t="n"/>
      <c r="R301" s="17" t="n"/>
      <c r="S301" s="11" t="n"/>
      <c r="T301" s="18">
        <f>IF(OR(A301="",I301=""),"",A301+I301)</f>
        <v/>
      </c>
      <c r="U301" s="18">
        <f>IF(OR(A301="",K301=""),"",IF(J301="",A301,J301)+K301)</f>
        <v/>
      </c>
    </row>
    <row r="302">
      <c r="A302" s="10" t="n"/>
      <c r="B302" s="11" t="n"/>
      <c r="C302" s="12">
        <f>IF(B302="","",IFERROR(VLOOKUP(B302,'السيارات'!$A$5:$F$104,6,FALSE),""))</f>
        <v/>
      </c>
      <c r="D302" s="11" t="n"/>
      <c r="E302" s="12">
        <f>IF(D302="","",IFERROR(VLOOKUP(D302,'السائقون'!$A$5:$C$154,3,FALSE),""))</f>
        <v/>
      </c>
      <c r="F302" s="11" t="n"/>
      <c r="G302" s="11" t="n"/>
      <c r="H302" s="11" t="n"/>
      <c r="I302" s="13" t="n"/>
      <c r="J302" s="10" t="n"/>
      <c r="K302" s="13" t="n"/>
      <c r="L302" s="14" t="n"/>
      <c r="M302" s="14" t="n"/>
      <c r="N302" s="15">
        <f>IF(OR(L302="",M302=""),"",M302-L302)</f>
        <v/>
      </c>
      <c r="O302" s="15">
        <f>IF(OR(B302="",L302=""),"",IFERROR(L302-LOOKUP(2,1/($B$4:B301=B302),$M$4:M301),""))</f>
        <v/>
      </c>
      <c r="P302" s="16" t="n"/>
      <c r="Q302" s="16" t="n"/>
      <c r="R302" s="17" t="n"/>
      <c r="S302" s="11" t="n"/>
      <c r="T302" s="18">
        <f>IF(OR(A302="",I302=""),"",A302+I302)</f>
        <v/>
      </c>
      <c r="U302" s="18">
        <f>IF(OR(A302="",K302=""),"",IF(J302="",A302,J302)+K302)</f>
        <v/>
      </c>
    </row>
    <row r="303">
      <c r="A303" s="10" t="n"/>
      <c r="B303" s="11" t="n"/>
      <c r="C303" s="12">
        <f>IF(B303="","",IFERROR(VLOOKUP(B303,'السيارات'!$A$5:$F$104,6,FALSE),""))</f>
        <v/>
      </c>
      <c r="D303" s="11" t="n"/>
      <c r="E303" s="12">
        <f>IF(D303="","",IFERROR(VLOOKUP(D303,'السائقون'!$A$5:$C$154,3,FALSE),""))</f>
        <v/>
      </c>
      <c r="F303" s="11" t="n"/>
      <c r="G303" s="11" t="n"/>
      <c r="H303" s="11" t="n"/>
      <c r="I303" s="13" t="n"/>
      <c r="J303" s="10" t="n"/>
      <c r="K303" s="13" t="n"/>
      <c r="L303" s="14" t="n"/>
      <c r="M303" s="14" t="n"/>
      <c r="N303" s="15">
        <f>IF(OR(L303="",M303=""),"",M303-L303)</f>
        <v/>
      </c>
      <c r="O303" s="15">
        <f>IF(OR(B303="",L303=""),"",IFERROR(L303-LOOKUP(2,1/($B$4:B302=B303),$M$4:M302),""))</f>
        <v/>
      </c>
      <c r="P303" s="16" t="n"/>
      <c r="Q303" s="16" t="n"/>
      <c r="R303" s="17" t="n"/>
      <c r="S303" s="11" t="n"/>
      <c r="T303" s="18">
        <f>IF(OR(A303="",I303=""),"",A303+I303)</f>
        <v/>
      </c>
      <c r="U303" s="18">
        <f>IF(OR(A303="",K303=""),"",IF(J303="",A303,J303)+K303)</f>
        <v/>
      </c>
    </row>
    <row r="304">
      <c r="A304" s="10" t="n"/>
      <c r="B304" s="11" t="n"/>
      <c r="C304" s="12">
        <f>IF(B304="","",IFERROR(VLOOKUP(B304,'السيارات'!$A$5:$F$104,6,FALSE),""))</f>
        <v/>
      </c>
      <c r="D304" s="11" t="n"/>
      <c r="E304" s="12">
        <f>IF(D304="","",IFERROR(VLOOKUP(D304,'السائقون'!$A$5:$C$154,3,FALSE),""))</f>
        <v/>
      </c>
      <c r="F304" s="11" t="n"/>
      <c r="G304" s="11" t="n"/>
      <c r="H304" s="11" t="n"/>
      <c r="I304" s="13" t="n"/>
      <c r="J304" s="10" t="n"/>
      <c r="K304" s="13" t="n"/>
      <c r="L304" s="14" t="n"/>
      <c r="M304" s="14" t="n"/>
      <c r="N304" s="15">
        <f>IF(OR(L304="",M304=""),"",M304-L304)</f>
        <v/>
      </c>
      <c r="O304" s="15">
        <f>IF(OR(B304="",L304=""),"",IFERROR(L304-LOOKUP(2,1/($B$4:B303=B304),$M$4:M303),""))</f>
        <v/>
      </c>
      <c r="P304" s="16" t="n"/>
      <c r="Q304" s="16" t="n"/>
      <c r="R304" s="17" t="n"/>
      <c r="S304" s="11" t="n"/>
      <c r="T304" s="18">
        <f>IF(OR(A304="",I304=""),"",A304+I304)</f>
        <v/>
      </c>
      <c r="U304" s="18">
        <f>IF(OR(A304="",K304=""),"",IF(J304="",A304,J304)+K304)</f>
        <v/>
      </c>
    </row>
    <row r="305">
      <c r="A305" s="10" t="n"/>
      <c r="B305" s="11" t="n"/>
      <c r="C305" s="12">
        <f>IF(B305="","",IFERROR(VLOOKUP(B305,'السيارات'!$A$5:$F$104,6,FALSE),""))</f>
        <v/>
      </c>
      <c r="D305" s="11" t="n"/>
      <c r="E305" s="12">
        <f>IF(D305="","",IFERROR(VLOOKUP(D305,'السائقون'!$A$5:$C$154,3,FALSE),""))</f>
        <v/>
      </c>
      <c r="F305" s="11" t="n"/>
      <c r="G305" s="11" t="n"/>
      <c r="H305" s="11" t="n"/>
      <c r="I305" s="13" t="n"/>
      <c r="J305" s="10" t="n"/>
      <c r="K305" s="13" t="n"/>
      <c r="L305" s="14" t="n"/>
      <c r="M305" s="14" t="n"/>
      <c r="N305" s="15">
        <f>IF(OR(L305="",M305=""),"",M305-L305)</f>
        <v/>
      </c>
      <c r="O305" s="15">
        <f>IF(OR(B305="",L305=""),"",IFERROR(L305-LOOKUP(2,1/($B$4:B304=B305),$M$4:M304),""))</f>
        <v/>
      </c>
      <c r="P305" s="16" t="n"/>
      <c r="Q305" s="16" t="n"/>
      <c r="R305" s="17" t="n"/>
      <c r="S305" s="11" t="n"/>
      <c r="T305" s="18">
        <f>IF(OR(A305="",I305=""),"",A305+I305)</f>
        <v/>
      </c>
      <c r="U305" s="18">
        <f>IF(OR(A305="",K305=""),"",IF(J305="",A305,J305)+K305)</f>
        <v/>
      </c>
    </row>
    <row r="306">
      <c r="A306" s="10" t="n"/>
      <c r="B306" s="11" t="n"/>
      <c r="C306" s="12">
        <f>IF(B306="","",IFERROR(VLOOKUP(B306,'السيارات'!$A$5:$F$104,6,FALSE),""))</f>
        <v/>
      </c>
      <c r="D306" s="11" t="n"/>
      <c r="E306" s="12">
        <f>IF(D306="","",IFERROR(VLOOKUP(D306,'السائقون'!$A$5:$C$154,3,FALSE),""))</f>
        <v/>
      </c>
      <c r="F306" s="11" t="n"/>
      <c r="G306" s="11" t="n"/>
      <c r="H306" s="11" t="n"/>
      <c r="I306" s="13" t="n"/>
      <c r="J306" s="10" t="n"/>
      <c r="K306" s="13" t="n"/>
      <c r="L306" s="14" t="n"/>
      <c r="M306" s="14" t="n"/>
      <c r="N306" s="15">
        <f>IF(OR(L306="",M306=""),"",M306-L306)</f>
        <v/>
      </c>
      <c r="O306" s="15">
        <f>IF(OR(B306="",L306=""),"",IFERROR(L306-LOOKUP(2,1/($B$4:B305=B306),$M$4:M305),""))</f>
        <v/>
      </c>
      <c r="P306" s="16" t="n"/>
      <c r="Q306" s="16" t="n"/>
      <c r="R306" s="17" t="n"/>
      <c r="S306" s="11" t="n"/>
      <c r="T306" s="18">
        <f>IF(OR(A306="",I306=""),"",A306+I306)</f>
        <v/>
      </c>
      <c r="U306" s="18">
        <f>IF(OR(A306="",K306=""),"",IF(J306="",A306,J306)+K306)</f>
        <v/>
      </c>
    </row>
    <row r="307">
      <c r="A307" s="10" t="n"/>
      <c r="B307" s="11" t="n"/>
      <c r="C307" s="12">
        <f>IF(B307="","",IFERROR(VLOOKUP(B307,'السيارات'!$A$5:$F$104,6,FALSE),""))</f>
        <v/>
      </c>
      <c r="D307" s="11" t="n"/>
      <c r="E307" s="12">
        <f>IF(D307="","",IFERROR(VLOOKUP(D307,'السائقون'!$A$5:$C$154,3,FALSE),""))</f>
        <v/>
      </c>
      <c r="F307" s="11" t="n"/>
      <c r="G307" s="11" t="n"/>
      <c r="H307" s="11" t="n"/>
      <c r="I307" s="13" t="n"/>
      <c r="J307" s="10" t="n"/>
      <c r="K307" s="13" t="n"/>
      <c r="L307" s="14" t="n"/>
      <c r="M307" s="14" t="n"/>
      <c r="N307" s="15">
        <f>IF(OR(L307="",M307=""),"",M307-L307)</f>
        <v/>
      </c>
      <c r="O307" s="15">
        <f>IF(OR(B307="",L307=""),"",IFERROR(L307-LOOKUP(2,1/($B$4:B306=B307),$M$4:M306),""))</f>
        <v/>
      </c>
      <c r="P307" s="16" t="n"/>
      <c r="Q307" s="16" t="n"/>
      <c r="R307" s="17" t="n"/>
      <c r="S307" s="11" t="n"/>
      <c r="T307" s="18">
        <f>IF(OR(A307="",I307=""),"",A307+I307)</f>
        <v/>
      </c>
      <c r="U307" s="18">
        <f>IF(OR(A307="",K307=""),"",IF(J307="",A307,J307)+K307)</f>
        <v/>
      </c>
    </row>
    <row r="308">
      <c r="A308" s="10" t="n"/>
      <c r="B308" s="11" t="n"/>
      <c r="C308" s="12">
        <f>IF(B308="","",IFERROR(VLOOKUP(B308,'السيارات'!$A$5:$F$104,6,FALSE),""))</f>
        <v/>
      </c>
      <c r="D308" s="11" t="n"/>
      <c r="E308" s="12">
        <f>IF(D308="","",IFERROR(VLOOKUP(D308,'السائقون'!$A$5:$C$154,3,FALSE),""))</f>
        <v/>
      </c>
      <c r="F308" s="11" t="n"/>
      <c r="G308" s="11" t="n"/>
      <c r="H308" s="11" t="n"/>
      <c r="I308" s="13" t="n"/>
      <c r="J308" s="10" t="n"/>
      <c r="K308" s="13" t="n"/>
      <c r="L308" s="14" t="n"/>
      <c r="M308" s="14" t="n"/>
      <c r="N308" s="15">
        <f>IF(OR(L308="",M308=""),"",M308-L308)</f>
        <v/>
      </c>
      <c r="O308" s="15">
        <f>IF(OR(B308="",L308=""),"",IFERROR(L308-LOOKUP(2,1/($B$4:B307=B308),$M$4:M307),""))</f>
        <v/>
      </c>
      <c r="P308" s="16" t="n"/>
      <c r="Q308" s="16" t="n"/>
      <c r="R308" s="17" t="n"/>
      <c r="S308" s="11" t="n"/>
      <c r="T308" s="18">
        <f>IF(OR(A308="",I308=""),"",A308+I308)</f>
        <v/>
      </c>
      <c r="U308" s="18">
        <f>IF(OR(A308="",K308=""),"",IF(J308="",A308,J308)+K308)</f>
        <v/>
      </c>
    </row>
    <row r="309">
      <c r="A309" s="10" t="n"/>
      <c r="B309" s="11" t="n"/>
      <c r="C309" s="12">
        <f>IF(B309="","",IFERROR(VLOOKUP(B309,'السيارات'!$A$5:$F$104,6,FALSE),""))</f>
        <v/>
      </c>
      <c r="D309" s="11" t="n"/>
      <c r="E309" s="12">
        <f>IF(D309="","",IFERROR(VLOOKUP(D309,'السائقون'!$A$5:$C$154,3,FALSE),""))</f>
        <v/>
      </c>
      <c r="F309" s="11" t="n"/>
      <c r="G309" s="11" t="n"/>
      <c r="H309" s="11" t="n"/>
      <c r="I309" s="13" t="n"/>
      <c r="J309" s="10" t="n"/>
      <c r="K309" s="13" t="n"/>
      <c r="L309" s="14" t="n"/>
      <c r="M309" s="14" t="n"/>
      <c r="N309" s="15">
        <f>IF(OR(L309="",M309=""),"",M309-L309)</f>
        <v/>
      </c>
      <c r="O309" s="15">
        <f>IF(OR(B309="",L309=""),"",IFERROR(L309-LOOKUP(2,1/($B$4:B308=B309),$M$4:M308),""))</f>
        <v/>
      </c>
      <c r="P309" s="16" t="n"/>
      <c r="Q309" s="16" t="n"/>
      <c r="R309" s="17" t="n"/>
      <c r="S309" s="11" t="n"/>
      <c r="T309" s="18">
        <f>IF(OR(A309="",I309=""),"",A309+I309)</f>
        <v/>
      </c>
      <c r="U309" s="18">
        <f>IF(OR(A309="",K309=""),"",IF(J309="",A309,J309)+K309)</f>
        <v/>
      </c>
    </row>
    <row r="310">
      <c r="A310" s="10" t="n"/>
      <c r="B310" s="11" t="n"/>
      <c r="C310" s="12">
        <f>IF(B310="","",IFERROR(VLOOKUP(B310,'السيارات'!$A$5:$F$104,6,FALSE),""))</f>
        <v/>
      </c>
      <c r="D310" s="11" t="n"/>
      <c r="E310" s="12">
        <f>IF(D310="","",IFERROR(VLOOKUP(D310,'السائقون'!$A$5:$C$154,3,FALSE),""))</f>
        <v/>
      </c>
      <c r="F310" s="11" t="n"/>
      <c r="G310" s="11" t="n"/>
      <c r="H310" s="11" t="n"/>
      <c r="I310" s="13" t="n"/>
      <c r="J310" s="10" t="n"/>
      <c r="K310" s="13" t="n"/>
      <c r="L310" s="14" t="n"/>
      <c r="M310" s="14" t="n"/>
      <c r="N310" s="15">
        <f>IF(OR(L310="",M310=""),"",M310-L310)</f>
        <v/>
      </c>
      <c r="O310" s="15">
        <f>IF(OR(B310="",L310=""),"",IFERROR(L310-LOOKUP(2,1/($B$4:B309=B310),$M$4:M309),""))</f>
        <v/>
      </c>
      <c r="P310" s="16" t="n"/>
      <c r="Q310" s="16" t="n"/>
      <c r="R310" s="17" t="n"/>
      <c r="S310" s="11" t="n"/>
      <c r="T310" s="18">
        <f>IF(OR(A310="",I310=""),"",A310+I310)</f>
        <v/>
      </c>
      <c r="U310" s="18">
        <f>IF(OR(A310="",K310=""),"",IF(J310="",A310,J310)+K310)</f>
        <v/>
      </c>
    </row>
    <row r="311">
      <c r="A311" s="10" t="n"/>
      <c r="B311" s="11" t="n"/>
      <c r="C311" s="12">
        <f>IF(B311="","",IFERROR(VLOOKUP(B311,'السيارات'!$A$5:$F$104,6,FALSE),""))</f>
        <v/>
      </c>
      <c r="D311" s="11" t="n"/>
      <c r="E311" s="12">
        <f>IF(D311="","",IFERROR(VLOOKUP(D311,'السائقون'!$A$5:$C$154,3,FALSE),""))</f>
        <v/>
      </c>
      <c r="F311" s="11" t="n"/>
      <c r="G311" s="11" t="n"/>
      <c r="H311" s="11" t="n"/>
      <c r="I311" s="13" t="n"/>
      <c r="J311" s="10" t="n"/>
      <c r="K311" s="13" t="n"/>
      <c r="L311" s="14" t="n"/>
      <c r="M311" s="14" t="n"/>
      <c r="N311" s="15">
        <f>IF(OR(L311="",M311=""),"",M311-L311)</f>
        <v/>
      </c>
      <c r="O311" s="15">
        <f>IF(OR(B311="",L311=""),"",IFERROR(L311-LOOKUP(2,1/($B$4:B310=B311),$M$4:M310),""))</f>
        <v/>
      </c>
      <c r="P311" s="16" t="n"/>
      <c r="Q311" s="16" t="n"/>
      <c r="R311" s="17" t="n"/>
      <c r="S311" s="11" t="n"/>
      <c r="T311" s="18">
        <f>IF(OR(A311="",I311=""),"",A311+I311)</f>
        <v/>
      </c>
      <c r="U311" s="18">
        <f>IF(OR(A311="",K311=""),"",IF(J311="",A311,J311)+K311)</f>
        <v/>
      </c>
    </row>
    <row r="312">
      <c r="A312" s="10" t="n"/>
      <c r="B312" s="11" t="n"/>
      <c r="C312" s="12">
        <f>IF(B312="","",IFERROR(VLOOKUP(B312,'السيارات'!$A$5:$F$104,6,FALSE),""))</f>
        <v/>
      </c>
      <c r="D312" s="11" t="n"/>
      <c r="E312" s="12">
        <f>IF(D312="","",IFERROR(VLOOKUP(D312,'السائقون'!$A$5:$C$154,3,FALSE),""))</f>
        <v/>
      </c>
      <c r="F312" s="11" t="n"/>
      <c r="G312" s="11" t="n"/>
      <c r="H312" s="11" t="n"/>
      <c r="I312" s="13" t="n"/>
      <c r="J312" s="10" t="n"/>
      <c r="K312" s="13" t="n"/>
      <c r="L312" s="14" t="n"/>
      <c r="M312" s="14" t="n"/>
      <c r="N312" s="15">
        <f>IF(OR(L312="",M312=""),"",M312-L312)</f>
        <v/>
      </c>
      <c r="O312" s="15">
        <f>IF(OR(B312="",L312=""),"",IFERROR(L312-LOOKUP(2,1/($B$4:B311=B312),$M$4:M311),""))</f>
        <v/>
      </c>
      <c r="P312" s="16" t="n"/>
      <c r="Q312" s="16" t="n"/>
      <c r="R312" s="17" t="n"/>
      <c r="S312" s="11" t="n"/>
      <c r="T312" s="18">
        <f>IF(OR(A312="",I312=""),"",A312+I312)</f>
        <v/>
      </c>
      <c r="U312" s="18">
        <f>IF(OR(A312="",K312=""),"",IF(J312="",A312,J312)+K312)</f>
        <v/>
      </c>
    </row>
    <row r="313">
      <c r="A313" s="10" t="n"/>
      <c r="B313" s="11" t="n"/>
      <c r="C313" s="12">
        <f>IF(B313="","",IFERROR(VLOOKUP(B313,'السيارات'!$A$5:$F$104,6,FALSE),""))</f>
        <v/>
      </c>
      <c r="D313" s="11" t="n"/>
      <c r="E313" s="12">
        <f>IF(D313="","",IFERROR(VLOOKUP(D313,'السائقون'!$A$5:$C$154,3,FALSE),""))</f>
        <v/>
      </c>
      <c r="F313" s="11" t="n"/>
      <c r="G313" s="11" t="n"/>
      <c r="H313" s="11" t="n"/>
      <c r="I313" s="13" t="n"/>
      <c r="J313" s="10" t="n"/>
      <c r="K313" s="13" t="n"/>
      <c r="L313" s="14" t="n"/>
      <c r="M313" s="14" t="n"/>
      <c r="N313" s="15">
        <f>IF(OR(L313="",M313=""),"",M313-L313)</f>
        <v/>
      </c>
      <c r="O313" s="15">
        <f>IF(OR(B313="",L313=""),"",IFERROR(L313-LOOKUP(2,1/($B$4:B312=B313),$M$4:M312),""))</f>
        <v/>
      </c>
      <c r="P313" s="16" t="n"/>
      <c r="Q313" s="16" t="n"/>
      <c r="R313" s="17" t="n"/>
      <c r="S313" s="11" t="n"/>
      <c r="T313" s="18">
        <f>IF(OR(A313="",I313=""),"",A313+I313)</f>
        <v/>
      </c>
      <c r="U313" s="18">
        <f>IF(OR(A313="",K313=""),"",IF(J313="",A313,J313)+K313)</f>
        <v/>
      </c>
    </row>
    <row r="314">
      <c r="A314" s="10" t="n"/>
      <c r="B314" s="11" t="n"/>
      <c r="C314" s="12">
        <f>IF(B314="","",IFERROR(VLOOKUP(B314,'السيارات'!$A$5:$F$104,6,FALSE),""))</f>
        <v/>
      </c>
      <c r="D314" s="11" t="n"/>
      <c r="E314" s="12">
        <f>IF(D314="","",IFERROR(VLOOKUP(D314,'السائقون'!$A$5:$C$154,3,FALSE),""))</f>
        <v/>
      </c>
      <c r="F314" s="11" t="n"/>
      <c r="G314" s="11" t="n"/>
      <c r="H314" s="11" t="n"/>
      <c r="I314" s="13" t="n"/>
      <c r="J314" s="10" t="n"/>
      <c r="K314" s="13" t="n"/>
      <c r="L314" s="14" t="n"/>
      <c r="M314" s="14" t="n"/>
      <c r="N314" s="15">
        <f>IF(OR(L314="",M314=""),"",M314-L314)</f>
        <v/>
      </c>
      <c r="O314" s="15">
        <f>IF(OR(B314="",L314=""),"",IFERROR(L314-LOOKUP(2,1/($B$4:B313=B314),$M$4:M313),""))</f>
        <v/>
      </c>
      <c r="P314" s="16" t="n"/>
      <c r="Q314" s="16" t="n"/>
      <c r="R314" s="17" t="n"/>
      <c r="S314" s="11" t="n"/>
      <c r="T314" s="18">
        <f>IF(OR(A314="",I314=""),"",A314+I314)</f>
        <v/>
      </c>
      <c r="U314" s="18">
        <f>IF(OR(A314="",K314=""),"",IF(J314="",A314,J314)+K314)</f>
        <v/>
      </c>
    </row>
    <row r="315">
      <c r="A315" s="10" t="n"/>
      <c r="B315" s="11" t="n"/>
      <c r="C315" s="12">
        <f>IF(B315="","",IFERROR(VLOOKUP(B315,'السيارات'!$A$5:$F$104,6,FALSE),""))</f>
        <v/>
      </c>
      <c r="D315" s="11" t="n"/>
      <c r="E315" s="12">
        <f>IF(D315="","",IFERROR(VLOOKUP(D315,'السائقون'!$A$5:$C$154,3,FALSE),""))</f>
        <v/>
      </c>
      <c r="F315" s="11" t="n"/>
      <c r="G315" s="11" t="n"/>
      <c r="H315" s="11" t="n"/>
      <c r="I315" s="13" t="n"/>
      <c r="J315" s="10" t="n"/>
      <c r="K315" s="13" t="n"/>
      <c r="L315" s="14" t="n"/>
      <c r="M315" s="14" t="n"/>
      <c r="N315" s="15">
        <f>IF(OR(L315="",M315=""),"",M315-L315)</f>
        <v/>
      </c>
      <c r="O315" s="15">
        <f>IF(OR(B315="",L315=""),"",IFERROR(L315-LOOKUP(2,1/($B$4:B314=B315),$M$4:M314),""))</f>
        <v/>
      </c>
      <c r="P315" s="16" t="n"/>
      <c r="Q315" s="16" t="n"/>
      <c r="R315" s="17" t="n"/>
      <c r="S315" s="11" t="n"/>
      <c r="T315" s="18">
        <f>IF(OR(A315="",I315=""),"",A315+I315)</f>
        <v/>
      </c>
      <c r="U315" s="18">
        <f>IF(OR(A315="",K315=""),"",IF(J315="",A315,J315)+K315)</f>
        <v/>
      </c>
    </row>
    <row r="316">
      <c r="A316" s="10" t="n"/>
      <c r="B316" s="11" t="n"/>
      <c r="C316" s="12">
        <f>IF(B316="","",IFERROR(VLOOKUP(B316,'السيارات'!$A$5:$F$104,6,FALSE),""))</f>
        <v/>
      </c>
      <c r="D316" s="11" t="n"/>
      <c r="E316" s="12">
        <f>IF(D316="","",IFERROR(VLOOKUP(D316,'السائقون'!$A$5:$C$154,3,FALSE),""))</f>
        <v/>
      </c>
      <c r="F316" s="11" t="n"/>
      <c r="G316" s="11" t="n"/>
      <c r="H316" s="11" t="n"/>
      <c r="I316" s="13" t="n"/>
      <c r="J316" s="10" t="n"/>
      <c r="K316" s="13" t="n"/>
      <c r="L316" s="14" t="n"/>
      <c r="M316" s="14" t="n"/>
      <c r="N316" s="15">
        <f>IF(OR(L316="",M316=""),"",M316-L316)</f>
        <v/>
      </c>
      <c r="O316" s="15">
        <f>IF(OR(B316="",L316=""),"",IFERROR(L316-LOOKUP(2,1/($B$4:B315=B316),$M$4:M315),""))</f>
        <v/>
      </c>
      <c r="P316" s="16" t="n"/>
      <c r="Q316" s="16" t="n"/>
      <c r="R316" s="17" t="n"/>
      <c r="S316" s="11" t="n"/>
      <c r="T316" s="18">
        <f>IF(OR(A316="",I316=""),"",A316+I316)</f>
        <v/>
      </c>
      <c r="U316" s="18">
        <f>IF(OR(A316="",K316=""),"",IF(J316="",A316,J316)+K316)</f>
        <v/>
      </c>
    </row>
    <row r="317">
      <c r="A317" s="10" t="n"/>
      <c r="B317" s="11" t="n"/>
      <c r="C317" s="12">
        <f>IF(B317="","",IFERROR(VLOOKUP(B317,'السيارات'!$A$5:$F$104,6,FALSE),""))</f>
        <v/>
      </c>
      <c r="D317" s="11" t="n"/>
      <c r="E317" s="12">
        <f>IF(D317="","",IFERROR(VLOOKUP(D317,'السائقون'!$A$5:$C$154,3,FALSE),""))</f>
        <v/>
      </c>
      <c r="F317" s="11" t="n"/>
      <c r="G317" s="11" t="n"/>
      <c r="H317" s="11" t="n"/>
      <c r="I317" s="13" t="n"/>
      <c r="J317" s="10" t="n"/>
      <c r="K317" s="13" t="n"/>
      <c r="L317" s="14" t="n"/>
      <c r="M317" s="14" t="n"/>
      <c r="N317" s="15">
        <f>IF(OR(L317="",M317=""),"",M317-L317)</f>
        <v/>
      </c>
      <c r="O317" s="15">
        <f>IF(OR(B317="",L317=""),"",IFERROR(L317-LOOKUP(2,1/($B$4:B316=B317),$M$4:M316),""))</f>
        <v/>
      </c>
      <c r="P317" s="16" t="n"/>
      <c r="Q317" s="16" t="n"/>
      <c r="R317" s="17" t="n"/>
      <c r="S317" s="11" t="n"/>
      <c r="T317" s="18">
        <f>IF(OR(A317="",I317=""),"",A317+I317)</f>
        <v/>
      </c>
      <c r="U317" s="18">
        <f>IF(OR(A317="",K317=""),"",IF(J317="",A317,J317)+K317)</f>
        <v/>
      </c>
    </row>
    <row r="318">
      <c r="A318" s="10" t="n"/>
      <c r="B318" s="11" t="n"/>
      <c r="C318" s="12">
        <f>IF(B318="","",IFERROR(VLOOKUP(B318,'السيارات'!$A$5:$F$104,6,FALSE),""))</f>
        <v/>
      </c>
      <c r="D318" s="11" t="n"/>
      <c r="E318" s="12">
        <f>IF(D318="","",IFERROR(VLOOKUP(D318,'السائقون'!$A$5:$C$154,3,FALSE),""))</f>
        <v/>
      </c>
      <c r="F318" s="11" t="n"/>
      <c r="G318" s="11" t="n"/>
      <c r="H318" s="11" t="n"/>
      <c r="I318" s="13" t="n"/>
      <c r="J318" s="10" t="n"/>
      <c r="K318" s="13" t="n"/>
      <c r="L318" s="14" t="n"/>
      <c r="M318" s="14" t="n"/>
      <c r="N318" s="15">
        <f>IF(OR(L318="",M318=""),"",M318-L318)</f>
        <v/>
      </c>
      <c r="O318" s="15">
        <f>IF(OR(B318="",L318=""),"",IFERROR(L318-LOOKUP(2,1/($B$4:B317=B318),$M$4:M317),""))</f>
        <v/>
      </c>
      <c r="P318" s="16" t="n"/>
      <c r="Q318" s="16" t="n"/>
      <c r="R318" s="17" t="n"/>
      <c r="S318" s="11" t="n"/>
      <c r="T318" s="18">
        <f>IF(OR(A318="",I318=""),"",A318+I318)</f>
        <v/>
      </c>
      <c r="U318" s="18">
        <f>IF(OR(A318="",K318=""),"",IF(J318="",A318,J318)+K318)</f>
        <v/>
      </c>
    </row>
    <row r="319">
      <c r="A319" s="10" t="n"/>
      <c r="B319" s="11" t="n"/>
      <c r="C319" s="12">
        <f>IF(B319="","",IFERROR(VLOOKUP(B319,'السيارات'!$A$5:$F$104,6,FALSE),""))</f>
        <v/>
      </c>
      <c r="D319" s="11" t="n"/>
      <c r="E319" s="12">
        <f>IF(D319="","",IFERROR(VLOOKUP(D319,'السائقون'!$A$5:$C$154,3,FALSE),""))</f>
        <v/>
      </c>
      <c r="F319" s="11" t="n"/>
      <c r="G319" s="11" t="n"/>
      <c r="H319" s="11" t="n"/>
      <c r="I319" s="13" t="n"/>
      <c r="J319" s="10" t="n"/>
      <c r="K319" s="13" t="n"/>
      <c r="L319" s="14" t="n"/>
      <c r="M319" s="14" t="n"/>
      <c r="N319" s="15">
        <f>IF(OR(L319="",M319=""),"",M319-L319)</f>
        <v/>
      </c>
      <c r="O319" s="15">
        <f>IF(OR(B319="",L319=""),"",IFERROR(L319-LOOKUP(2,1/($B$4:B318=B319),$M$4:M318),""))</f>
        <v/>
      </c>
      <c r="P319" s="16" t="n"/>
      <c r="Q319" s="16" t="n"/>
      <c r="R319" s="17" t="n"/>
      <c r="S319" s="11" t="n"/>
      <c r="T319" s="18">
        <f>IF(OR(A319="",I319=""),"",A319+I319)</f>
        <v/>
      </c>
      <c r="U319" s="18">
        <f>IF(OR(A319="",K319=""),"",IF(J319="",A319,J319)+K319)</f>
        <v/>
      </c>
    </row>
    <row r="320">
      <c r="A320" s="10" t="n"/>
      <c r="B320" s="11" t="n"/>
      <c r="C320" s="12">
        <f>IF(B320="","",IFERROR(VLOOKUP(B320,'السيارات'!$A$5:$F$104,6,FALSE),""))</f>
        <v/>
      </c>
      <c r="D320" s="11" t="n"/>
      <c r="E320" s="12">
        <f>IF(D320="","",IFERROR(VLOOKUP(D320,'السائقون'!$A$5:$C$154,3,FALSE),""))</f>
        <v/>
      </c>
      <c r="F320" s="11" t="n"/>
      <c r="G320" s="11" t="n"/>
      <c r="H320" s="11" t="n"/>
      <c r="I320" s="13" t="n"/>
      <c r="J320" s="10" t="n"/>
      <c r="K320" s="13" t="n"/>
      <c r="L320" s="14" t="n"/>
      <c r="M320" s="14" t="n"/>
      <c r="N320" s="15">
        <f>IF(OR(L320="",M320=""),"",M320-L320)</f>
        <v/>
      </c>
      <c r="O320" s="15">
        <f>IF(OR(B320="",L320=""),"",IFERROR(L320-LOOKUP(2,1/($B$4:B319=B320),$M$4:M319),""))</f>
        <v/>
      </c>
      <c r="P320" s="16" t="n"/>
      <c r="Q320" s="16" t="n"/>
      <c r="R320" s="17" t="n"/>
      <c r="S320" s="11" t="n"/>
      <c r="T320" s="18">
        <f>IF(OR(A320="",I320=""),"",A320+I320)</f>
        <v/>
      </c>
      <c r="U320" s="18">
        <f>IF(OR(A320="",K320=""),"",IF(J320="",A320,J320)+K320)</f>
        <v/>
      </c>
    </row>
    <row r="321">
      <c r="A321" s="10" t="n"/>
      <c r="B321" s="11" t="n"/>
      <c r="C321" s="12">
        <f>IF(B321="","",IFERROR(VLOOKUP(B321,'السيارات'!$A$5:$F$104,6,FALSE),""))</f>
        <v/>
      </c>
      <c r="D321" s="11" t="n"/>
      <c r="E321" s="12">
        <f>IF(D321="","",IFERROR(VLOOKUP(D321,'السائقون'!$A$5:$C$154,3,FALSE),""))</f>
        <v/>
      </c>
      <c r="F321" s="11" t="n"/>
      <c r="G321" s="11" t="n"/>
      <c r="H321" s="11" t="n"/>
      <c r="I321" s="13" t="n"/>
      <c r="J321" s="10" t="n"/>
      <c r="K321" s="13" t="n"/>
      <c r="L321" s="14" t="n"/>
      <c r="M321" s="14" t="n"/>
      <c r="N321" s="15">
        <f>IF(OR(L321="",M321=""),"",M321-L321)</f>
        <v/>
      </c>
      <c r="O321" s="15">
        <f>IF(OR(B321="",L321=""),"",IFERROR(L321-LOOKUP(2,1/($B$4:B320=B321),$M$4:M320),""))</f>
        <v/>
      </c>
      <c r="P321" s="16" t="n"/>
      <c r="Q321" s="16" t="n"/>
      <c r="R321" s="17" t="n"/>
      <c r="S321" s="11" t="n"/>
      <c r="T321" s="18">
        <f>IF(OR(A321="",I321=""),"",A321+I321)</f>
        <v/>
      </c>
      <c r="U321" s="18">
        <f>IF(OR(A321="",K321=""),"",IF(J321="",A321,J321)+K321)</f>
        <v/>
      </c>
    </row>
    <row r="322">
      <c r="A322" s="10" t="n"/>
      <c r="B322" s="11" t="n"/>
      <c r="C322" s="12">
        <f>IF(B322="","",IFERROR(VLOOKUP(B322,'السيارات'!$A$5:$F$104,6,FALSE),""))</f>
        <v/>
      </c>
      <c r="D322" s="11" t="n"/>
      <c r="E322" s="12">
        <f>IF(D322="","",IFERROR(VLOOKUP(D322,'السائقون'!$A$5:$C$154,3,FALSE),""))</f>
        <v/>
      </c>
      <c r="F322" s="11" t="n"/>
      <c r="G322" s="11" t="n"/>
      <c r="H322" s="11" t="n"/>
      <c r="I322" s="13" t="n"/>
      <c r="J322" s="10" t="n"/>
      <c r="K322" s="13" t="n"/>
      <c r="L322" s="14" t="n"/>
      <c r="M322" s="14" t="n"/>
      <c r="N322" s="15">
        <f>IF(OR(L322="",M322=""),"",M322-L322)</f>
        <v/>
      </c>
      <c r="O322" s="15">
        <f>IF(OR(B322="",L322=""),"",IFERROR(L322-LOOKUP(2,1/($B$4:B321=B322),$M$4:M321),""))</f>
        <v/>
      </c>
      <c r="P322" s="16" t="n"/>
      <c r="Q322" s="16" t="n"/>
      <c r="R322" s="17" t="n"/>
      <c r="S322" s="11" t="n"/>
      <c r="T322" s="18">
        <f>IF(OR(A322="",I322=""),"",A322+I322)</f>
        <v/>
      </c>
      <c r="U322" s="18">
        <f>IF(OR(A322="",K322=""),"",IF(J322="",A322,J322)+K322)</f>
        <v/>
      </c>
    </row>
    <row r="323">
      <c r="A323" s="10" t="n"/>
      <c r="B323" s="11" t="n"/>
      <c r="C323" s="12">
        <f>IF(B323="","",IFERROR(VLOOKUP(B323,'السيارات'!$A$5:$F$104,6,FALSE),""))</f>
        <v/>
      </c>
      <c r="D323" s="11" t="n"/>
      <c r="E323" s="12">
        <f>IF(D323="","",IFERROR(VLOOKUP(D323,'السائقون'!$A$5:$C$154,3,FALSE),""))</f>
        <v/>
      </c>
      <c r="F323" s="11" t="n"/>
      <c r="G323" s="11" t="n"/>
      <c r="H323" s="11" t="n"/>
      <c r="I323" s="13" t="n"/>
      <c r="J323" s="10" t="n"/>
      <c r="K323" s="13" t="n"/>
      <c r="L323" s="14" t="n"/>
      <c r="M323" s="14" t="n"/>
      <c r="N323" s="15">
        <f>IF(OR(L323="",M323=""),"",M323-L323)</f>
        <v/>
      </c>
      <c r="O323" s="15">
        <f>IF(OR(B323="",L323=""),"",IFERROR(L323-LOOKUP(2,1/($B$4:B322=B323),$M$4:M322),""))</f>
        <v/>
      </c>
      <c r="P323" s="16" t="n"/>
      <c r="Q323" s="16" t="n"/>
      <c r="R323" s="17" t="n"/>
      <c r="S323" s="11" t="n"/>
      <c r="T323" s="18">
        <f>IF(OR(A323="",I323=""),"",A323+I323)</f>
        <v/>
      </c>
      <c r="U323" s="18">
        <f>IF(OR(A323="",K323=""),"",IF(J323="",A323,J323)+K323)</f>
        <v/>
      </c>
    </row>
    <row r="324">
      <c r="A324" s="10" t="n"/>
      <c r="B324" s="11" t="n"/>
      <c r="C324" s="12">
        <f>IF(B324="","",IFERROR(VLOOKUP(B324,'السيارات'!$A$5:$F$104,6,FALSE),""))</f>
        <v/>
      </c>
      <c r="D324" s="11" t="n"/>
      <c r="E324" s="12">
        <f>IF(D324="","",IFERROR(VLOOKUP(D324,'السائقون'!$A$5:$C$154,3,FALSE),""))</f>
        <v/>
      </c>
      <c r="F324" s="11" t="n"/>
      <c r="G324" s="11" t="n"/>
      <c r="H324" s="11" t="n"/>
      <c r="I324" s="13" t="n"/>
      <c r="J324" s="10" t="n"/>
      <c r="K324" s="13" t="n"/>
      <c r="L324" s="14" t="n"/>
      <c r="M324" s="14" t="n"/>
      <c r="N324" s="15">
        <f>IF(OR(L324="",M324=""),"",M324-L324)</f>
        <v/>
      </c>
      <c r="O324" s="15">
        <f>IF(OR(B324="",L324=""),"",IFERROR(L324-LOOKUP(2,1/($B$4:B323=B324),$M$4:M323),""))</f>
        <v/>
      </c>
      <c r="P324" s="16" t="n"/>
      <c r="Q324" s="16" t="n"/>
      <c r="R324" s="17" t="n"/>
      <c r="S324" s="11" t="n"/>
      <c r="T324" s="18">
        <f>IF(OR(A324="",I324=""),"",A324+I324)</f>
        <v/>
      </c>
      <c r="U324" s="18">
        <f>IF(OR(A324="",K324=""),"",IF(J324="",A324,J324)+K324)</f>
        <v/>
      </c>
    </row>
    <row r="325">
      <c r="A325" s="10" t="n"/>
      <c r="B325" s="11" t="n"/>
      <c r="C325" s="12">
        <f>IF(B325="","",IFERROR(VLOOKUP(B325,'السيارات'!$A$5:$F$104,6,FALSE),""))</f>
        <v/>
      </c>
      <c r="D325" s="11" t="n"/>
      <c r="E325" s="12">
        <f>IF(D325="","",IFERROR(VLOOKUP(D325,'السائقون'!$A$5:$C$154,3,FALSE),""))</f>
        <v/>
      </c>
      <c r="F325" s="11" t="n"/>
      <c r="G325" s="11" t="n"/>
      <c r="H325" s="11" t="n"/>
      <c r="I325" s="13" t="n"/>
      <c r="J325" s="10" t="n"/>
      <c r="K325" s="13" t="n"/>
      <c r="L325" s="14" t="n"/>
      <c r="M325" s="14" t="n"/>
      <c r="N325" s="15">
        <f>IF(OR(L325="",M325=""),"",M325-L325)</f>
        <v/>
      </c>
      <c r="O325" s="15">
        <f>IF(OR(B325="",L325=""),"",IFERROR(L325-LOOKUP(2,1/($B$4:B324=B325),$M$4:M324),""))</f>
        <v/>
      </c>
      <c r="P325" s="16" t="n"/>
      <c r="Q325" s="16" t="n"/>
      <c r="R325" s="17" t="n"/>
      <c r="S325" s="11" t="n"/>
      <c r="T325" s="18">
        <f>IF(OR(A325="",I325=""),"",A325+I325)</f>
        <v/>
      </c>
      <c r="U325" s="18">
        <f>IF(OR(A325="",K325=""),"",IF(J325="",A325,J325)+K325)</f>
        <v/>
      </c>
    </row>
    <row r="326">
      <c r="A326" s="10" t="n"/>
      <c r="B326" s="11" t="n"/>
      <c r="C326" s="12">
        <f>IF(B326="","",IFERROR(VLOOKUP(B326,'السيارات'!$A$5:$F$104,6,FALSE),""))</f>
        <v/>
      </c>
      <c r="D326" s="11" t="n"/>
      <c r="E326" s="12">
        <f>IF(D326="","",IFERROR(VLOOKUP(D326,'السائقون'!$A$5:$C$154,3,FALSE),""))</f>
        <v/>
      </c>
      <c r="F326" s="11" t="n"/>
      <c r="G326" s="11" t="n"/>
      <c r="H326" s="11" t="n"/>
      <c r="I326" s="13" t="n"/>
      <c r="J326" s="10" t="n"/>
      <c r="K326" s="13" t="n"/>
      <c r="L326" s="14" t="n"/>
      <c r="M326" s="14" t="n"/>
      <c r="N326" s="15">
        <f>IF(OR(L326="",M326=""),"",M326-L326)</f>
        <v/>
      </c>
      <c r="O326" s="15">
        <f>IF(OR(B326="",L326=""),"",IFERROR(L326-LOOKUP(2,1/($B$4:B325=B326),$M$4:M325),""))</f>
        <v/>
      </c>
      <c r="P326" s="16" t="n"/>
      <c r="Q326" s="16" t="n"/>
      <c r="R326" s="17" t="n"/>
      <c r="S326" s="11" t="n"/>
      <c r="T326" s="18">
        <f>IF(OR(A326="",I326=""),"",A326+I326)</f>
        <v/>
      </c>
      <c r="U326" s="18">
        <f>IF(OR(A326="",K326=""),"",IF(J326="",A326,J326)+K326)</f>
        <v/>
      </c>
    </row>
    <row r="327">
      <c r="A327" s="10" t="n"/>
      <c r="B327" s="11" t="n"/>
      <c r="C327" s="12">
        <f>IF(B327="","",IFERROR(VLOOKUP(B327,'السيارات'!$A$5:$F$104,6,FALSE),""))</f>
        <v/>
      </c>
      <c r="D327" s="11" t="n"/>
      <c r="E327" s="12">
        <f>IF(D327="","",IFERROR(VLOOKUP(D327,'السائقون'!$A$5:$C$154,3,FALSE),""))</f>
        <v/>
      </c>
      <c r="F327" s="11" t="n"/>
      <c r="G327" s="11" t="n"/>
      <c r="H327" s="11" t="n"/>
      <c r="I327" s="13" t="n"/>
      <c r="J327" s="10" t="n"/>
      <c r="K327" s="13" t="n"/>
      <c r="L327" s="14" t="n"/>
      <c r="M327" s="14" t="n"/>
      <c r="N327" s="15">
        <f>IF(OR(L327="",M327=""),"",M327-L327)</f>
        <v/>
      </c>
      <c r="O327" s="15">
        <f>IF(OR(B327="",L327=""),"",IFERROR(L327-LOOKUP(2,1/($B$4:B326=B327),$M$4:M326),""))</f>
        <v/>
      </c>
      <c r="P327" s="16" t="n"/>
      <c r="Q327" s="16" t="n"/>
      <c r="R327" s="17" t="n"/>
      <c r="S327" s="11" t="n"/>
      <c r="T327" s="18">
        <f>IF(OR(A327="",I327=""),"",A327+I327)</f>
        <v/>
      </c>
      <c r="U327" s="18">
        <f>IF(OR(A327="",K327=""),"",IF(J327="",A327,J327)+K327)</f>
        <v/>
      </c>
    </row>
    <row r="328">
      <c r="A328" s="10" t="n"/>
      <c r="B328" s="11" t="n"/>
      <c r="C328" s="12">
        <f>IF(B328="","",IFERROR(VLOOKUP(B328,'السيارات'!$A$5:$F$104,6,FALSE),""))</f>
        <v/>
      </c>
      <c r="D328" s="11" t="n"/>
      <c r="E328" s="12">
        <f>IF(D328="","",IFERROR(VLOOKUP(D328,'السائقون'!$A$5:$C$154,3,FALSE),""))</f>
        <v/>
      </c>
      <c r="F328" s="11" t="n"/>
      <c r="G328" s="11" t="n"/>
      <c r="H328" s="11" t="n"/>
      <c r="I328" s="13" t="n"/>
      <c r="J328" s="10" t="n"/>
      <c r="K328" s="13" t="n"/>
      <c r="L328" s="14" t="n"/>
      <c r="M328" s="14" t="n"/>
      <c r="N328" s="15">
        <f>IF(OR(L328="",M328=""),"",M328-L328)</f>
        <v/>
      </c>
      <c r="O328" s="15">
        <f>IF(OR(B328="",L328=""),"",IFERROR(L328-LOOKUP(2,1/($B$4:B327=B328),$M$4:M327),""))</f>
        <v/>
      </c>
      <c r="P328" s="16" t="n"/>
      <c r="Q328" s="16" t="n"/>
      <c r="R328" s="17" t="n"/>
      <c r="S328" s="11" t="n"/>
      <c r="T328" s="18">
        <f>IF(OR(A328="",I328=""),"",A328+I328)</f>
        <v/>
      </c>
      <c r="U328" s="18">
        <f>IF(OR(A328="",K328=""),"",IF(J328="",A328,J328)+K328)</f>
        <v/>
      </c>
    </row>
    <row r="329">
      <c r="A329" s="10" t="n"/>
      <c r="B329" s="11" t="n"/>
      <c r="C329" s="12">
        <f>IF(B329="","",IFERROR(VLOOKUP(B329,'السيارات'!$A$5:$F$104,6,FALSE),""))</f>
        <v/>
      </c>
      <c r="D329" s="11" t="n"/>
      <c r="E329" s="12">
        <f>IF(D329="","",IFERROR(VLOOKUP(D329,'السائقون'!$A$5:$C$154,3,FALSE),""))</f>
        <v/>
      </c>
      <c r="F329" s="11" t="n"/>
      <c r="G329" s="11" t="n"/>
      <c r="H329" s="11" t="n"/>
      <c r="I329" s="13" t="n"/>
      <c r="J329" s="10" t="n"/>
      <c r="K329" s="13" t="n"/>
      <c r="L329" s="14" t="n"/>
      <c r="M329" s="14" t="n"/>
      <c r="N329" s="15">
        <f>IF(OR(L329="",M329=""),"",M329-L329)</f>
        <v/>
      </c>
      <c r="O329" s="15">
        <f>IF(OR(B329="",L329=""),"",IFERROR(L329-LOOKUP(2,1/($B$4:B328=B329),$M$4:M328),""))</f>
        <v/>
      </c>
      <c r="P329" s="16" t="n"/>
      <c r="Q329" s="16" t="n"/>
      <c r="R329" s="17" t="n"/>
      <c r="S329" s="11" t="n"/>
      <c r="T329" s="18">
        <f>IF(OR(A329="",I329=""),"",A329+I329)</f>
        <v/>
      </c>
      <c r="U329" s="18">
        <f>IF(OR(A329="",K329=""),"",IF(J329="",A329,J329)+K329)</f>
        <v/>
      </c>
    </row>
    <row r="330">
      <c r="A330" s="10" t="n"/>
      <c r="B330" s="11" t="n"/>
      <c r="C330" s="12">
        <f>IF(B330="","",IFERROR(VLOOKUP(B330,'السيارات'!$A$5:$F$104,6,FALSE),""))</f>
        <v/>
      </c>
      <c r="D330" s="11" t="n"/>
      <c r="E330" s="12">
        <f>IF(D330="","",IFERROR(VLOOKUP(D330,'السائقون'!$A$5:$C$154,3,FALSE),""))</f>
        <v/>
      </c>
      <c r="F330" s="11" t="n"/>
      <c r="G330" s="11" t="n"/>
      <c r="H330" s="11" t="n"/>
      <c r="I330" s="13" t="n"/>
      <c r="J330" s="10" t="n"/>
      <c r="K330" s="13" t="n"/>
      <c r="L330" s="14" t="n"/>
      <c r="M330" s="14" t="n"/>
      <c r="N330" s="15">
        <f>IF(OR(L330="",M330=""),"",M330-L330)</f>
        <v/>
      </c>
      <c r="O330" s="15">
        <f>IF(OR(B330="",L330=""),"",IFERROR(L330-LOOKUP(2,1/($B$4:B329=B330),$M$4:M329),""))</f>
        <v/>
      </c>
      <c r="P330" s="16" t="n"/>
      <c r="Q330" s="16" t="n"/>
      <c r="R330" s="17" t="n"/>
      <c r="S330" s="11" t="n"/>
      <c r="T330" s="18">
        <f>IF(OR(A330="",I330=""),"",A330+I330)</f>
        <v/>
      </c>
      <c r="U330" s="18">
        <f>IF(OR(A330="",K330=""),"",IF(J330="",A330,J330)+K330)</f>
        <v/>
      </c>
    </row>
    <row r="331">
      <c r="A331" s="10" t="n"/>
      <c r="B331" s="11" t="n"/>
      <c r="C331" s="12">
        <f>IF(B331="","",IFERROR(VLOOKUP(B331,'السيارات'!$A$5:$F$104,6,FALSE),""))</f>
        <v/>
      </c>
      <c r="D331" s="11" t="n"/>
      <c r="E331" s="12">
        <f>IF(D331="","",IFERROR(VLOOKUP(D331,'السائقون'!$A$5:$C$154,3,FALSE),""))</f>
        <v/>
      </c>
      <c r="F331" s="11" t="n"/>
      <c r="G331" s="11" t="n"/>
      <c r="H331" s="11" t="n"/>
      <c r="I331" s="13" t="n"/>
      <c r="J331" s="10" t="n"/>
      <c r="K331" s="13" t="n"/>
      <c r="L331" s="14" t="n"/>
      <c r="M331" s="14" t="n"/>
      <c r="N331" s="15">
        <f>IF(OR(L331="",M331=""),"",M331-L331)</f>
        <v/>
      </c>
      <c r="O331" s="15">
        <f>IF(OR(B331="",L331=""),"",IFERROR(L331-LOOKUP(2,1/($B$4:B330=B331),$M$4:M330),""))</f>
        <v/>
      </c>
      <c r="P331" s="16" t="n"/>
      <c r="Q331" s="16" t="n"/>
      <c r="R331" s="17" t="n"/>
      <c r="S331" s="11" t="n"/>
      <c r="T331" s="18">
        <f>IF(OR(A331="",I331=""),"",A331+I331)</f>
        <v/>
      </c>
      <c r="U331" s="18">
        <f>IF(OR(A331="",K331=""),"",IF(J331="",A331,J331)+K331)</f>
        <v/>
      </c>
    </row>
    <row r="332">
      <c r="A332" s="10" t="n"/>
      <c r="B332" s="11" t="n"/>
      <c r="C332" s="12">
        <f>IF(B332="","",IFERROR(VLOOKUP(B332,'السيارات'!$A$5:$F$104,6,FALSE),""))</f>
        <v/>
      </c>
      <c r="D332" s="11" t="n"/>
      <c r="E332" s="12">
        <f>IF(D332="","",IFERROR(VLOOKUP(D332,'السائقون'!$A$5:$C$154,3,FALSE),""))</f>
        <v/>
      </c>
      <c r="F332" s="11" t="n"/>
      <c r="G332" s="11" t="n"/>
      <c r="H332" s="11" t="n"/>
      <c r="I332" s="13" t="n"/>
      <c r="J332" s="10" t="n"/>
      <c r="K332" s="13" t="n"/>
      <c r="L332" s="14" t="n"/>
      <c r="M332" s="14" t="n"/>
      <c r="N332" s="15">
        <f>IF(OR(L332="",M332=""),"",M332-L332)</f>
        <v/>
      </c>
      <c r="O332" s="15">
        <f>IF(OR(B332="",L332=""),"",IFERROR(L332-LOOKUP(2,1/($B$4:B331=B332),$M$4:M331),""))</f>
        <v/>
      </c>
      <c r="P332" s="16" t="n"/>
      <c r="Q332" s="16" t="n"/>
      <c r="R332" s="17" t="n"/>
      <c r="S332" s="11" t="n"/>
      <c r="T332" s="18">
        <f>IF(OR(A332="",I332=""),"",A332+I332)</f>
        <v/>
      </c>
      <c r="U332" s="18">
        <f>IF(OR(A332="",K332=""),"",IF(J332="",A332,J332)+K332)</f>
        <v/>
      </c>
    </row>
    <row r="333">
      <c r="A333" s="10" t="n"/>
      <c r="B333" s="11" t="n"/>
      <c r="C333" s="12">
        <f>IF(B333="","",IFERROR(VLOOKUP(B333,'السيارات'!$A$5:$F$104,6,FALSE),""))</f>
        <v/>
      </c>
      <c r="D333" s="11" t="n"/>
      <c r="E333" s="12">
        <f>IF(D333="","",IFERROR(VLOOKUP(D333,'السائقون'!$A$5:$C$154,3,FALSE),""))</f>
        <v/>
      </c>
      <c r="F333" s="11" t="n"/>
      <c r="G333" s="11" t="n"/>
      <c r="H333" s="11" t="n"/>
      <c r="I333" s="13" t="n"/>
      <c r="J333" s="10" t="n"/>
      <c r="K333" s="13" t="n"/>
      <c r="L333" s="14" t="n"/>
      <c r="M333" s="14" t="n"/>
      <c r="N333" s="15">
        <f>IF(OR(L333="",M333=""),"",M333-L333)</f>
        <v/>
      </c>
      <c r="O333" s="15">
        <f>IF(OR(B333="",L333=""),"",IFERROR(L333-LOOKUP(2,1/($B$4:B332=B333),$M$4:M332),""))</f>
        <v/>
      </c>
      <c r="P333" s="16" t="n"/>
      <c r="Q333" s="16" t="n"/>
      <c r="R333" s="17" t="n"/>
      <c r="S333" s="11" t="n"/>
      <c r="T333" s="18">
        <f>IF(OR(A333="",I333=""),"",A333+I333)</f>
        <v/>
      </c>
      <c r="U333" s="18">
        <f>IF(OR(A333="",K333=""),"",IF(J333="",A333,J333)+K333)</f>
        <v/>
      </c>
    </row>
    <row r="334">
      <c r="A334" s="10" t="n"/>
      <c r="B334" s="11" t="n"/>
      <c r="C334" s="12">
        <f>IF(B334="","",IFERROR(VLOOKUP(B334,'السيارات'!$A$5:$F$104,6,FALSE),""))</f>
        <v/>
      </c>
      <c r="D334" s="11" t="n"/>
      <c r="E334" s="12">
        <f>IF(D334="","",IFERROR(VLOOKUP(D334,'السائقون'!$A$5:$C$154,3,FALSE),""))</f>
        <v/>
      </c>
      <c r="F334" s="11" t="n"/>
      <c r="G334" s="11" t="n"/>
      <c r="H334" s="11" t="n"/>
      <c r="I334" s="13" t="n"/>
      <c r="J334" s="10" t="n"/>
      <c r="K334" s="13" t="n"/>
      <c r="L334" s="14" t="n"/>
      <c r="M334" s="14" t="n"/>
      <c r="N334" s="15">
        <f>IF(OR(L334="",M334=""),"",M334-L334)</f>
        <v/>
      </c>
      <c r="O334" s="15">
        <f>IF(OR(B334="",L334=""),"",IFERROR(L334-LOOKUP(2,1/($B$4:B333=B334),$M$4:M333),""))</f>
        <v/>
      </c>
      <c r="P334" s="16" t="n"/>
      <c r="Q334" s="16" t="n"/>
      <c r="R334" s="17" t="n"/>
      <c r="S334" s="11" t="n"/>
      <c r="T334" s="18">
        <f>IF(OR(A334="",I334=""),"",A334+I334)</f>
        <v/>
      </c>
      <c r="U334" s="18">
        <f>IF(OR(A334="",K334=""),"",IF(J334="",A334,J334)+K334)</f>
        <v/>
      </c>
    </row>
    <row r="335">
      <c r="A335" s="10" t="n"/>
      <c r="B335" s="11" t="n"/>
      <c r="C335" s="12">
        <f>IF(B335="","",IFERROR(VLOOKUP(B335,'السيارات'!$A$5:$F$104,6,FALSE),""))</f>
        <v/>
      </c>
      <c r="D335" s="11" t="n"/>
      <c r="E335" s="12">
        <f>IF(D335="","",IFERROR(VLOOKUP(D335,'السائقون'!$A$5:$C$154,3,FALSE),""))</f>
        <v/>
      </c>
      <c r="F335" s="11" t="n"/>
      <c r="G335" s="11" t="n"/>
      <c r="H335" s="11" t="n"/>
      <c r="I335" s="13" t="n"/>
      <c r="J335" s="10" t="n"/>
      <c r="K335" s="13" t="n"/>
      <c r="L335" s="14" t="n"/>
      <c r="M335" s="14" t="n"/>
      <c r="N335" s="15">
        <f>IF(OR(L335="",M335=""),"",M335-L335)</f>
        <v/>
      </c>
      <c r="O335" s="15">
        <f>IF(OR(B335="",L335=""),"",IFERROR(L335-LOOKUP(2,1/($B$4:B334=B335),$M$4:M334),""))</f>
        <v/>
      </c>
      <c r="P335" s="16" t="n"/>
      <c r="Q335" s="16" t="n"/>
      <c r="R335" s="17" t="n"/>
      <c r="S335" s="11" t="n"/>
      <c r="T335" s="18">
        <f>IF(OR(A335="",I335=""),"",A335+I335)</f>
        <v/>
      </c>
      <c r="U335" s="18">
        <f>IF(OR(A335="",K335=""),"",IF(J335="",A335,J335)+K335)</f>
        <v/>
      </c>
    </row>
    <row r="336">
      <c r="A336" s="10" t="n"/>
      <c r="B336" s="11" t="n"/>
      <c r="C336" s="12">
        <f>IF(B336="","",IFERROR(VLOOKUP(B336,'السيارات'!$A$5:$F$104,6,FALSE),""))</f>
        <v/>
      </c>
      <c r="D336" s="11" t="n"/>
      <c r="E336" s="12">
        <f>IF(D336="","",IFERROR(VLOOKUP(D336,'السائقون'!$A$5:$C$154,3,FALSE),""))</f>
        <v/>
      </c>
      <c r="F336" s="11" t="n"/>
      <c r="G336" s="11" t="n"/>
      <c r="H336" s="11" t="n"/>
      <c r="I336" s="13" t="n"/>
      <c r="J336" s="10" t="n"/>
      <c r="K336" s="13" t="n"/>
      <c r="L336" s="14" t="n"/>
      <c r="M336" s="14" t="n"/>
      <c r="N336" s="15">
        <f>IF(OR(L336="",M336=""),"",M336-L336)</f>
        <v/>
      </c>
      <c r="O336" s="15">
        <f>IF(OR(B336="",L336=""),"",IFERROR(L336-LOOKUP(2,1/($B$4:B335=B336),$M$4:M335),""))</f>
        <v/>
      </c>
      <c r="P336" s="16" t="n"/>
      <c r="Q336" s="16" t="n"/>
      <c r="R336" s="17" t="n"/>
      <c r="S336" s="11" t="n"/>
      <c r="T336" s="18">
        <f>IF(OR(A336="",I336=""),"",A336+I336)</f>
        <v/>
      </c>
      <c r="U336" s="18">
        <f>IF(OR(A336="",K336=""),"",IF(J336="",A336,J336)+K336)</f>
        <v/>
      </c>
    </row>
    <row r="337">
      <c r="A337" s="10" t="n"/>
      <c r="B337" s="11" t="n"/>
      <c r="C337" s="12">
        <f>IF(B337="","",IFERROR(VLOOKUP(B337,'السيارات'!$A$5:$F$104,6,FALSE),""))</f>
        <v/>
      </c>
      <c r="D337" s="11" t="n"/>
      <c r="E337" s="12">
        <f>IF(D337="","",IFERROR(VLOOKUP(D337,'السائقون'!$A$5:$C$154,3,FALSE),""))</f>
        <v/>
      </c>
      <c r="F337" s="11" t="n"/>
      <c r="G337" s="11" t="n"/>
      <c r="H337" s="11" t="n"/>
      <c r="I337" s="13" t="n"/>
      <c r="J337" s="10" t="n"/>
      <c r="K337" s="13" t="n"/>
      <c r="L337" s="14" t="n"/>
      <c r="M337" s="14" t="n"/>
      <c r="N337" s="15">
        <f>IF(OR(L337="",M337=""),"",M337-L337)</f>
        <v/>
      </c>
      <c r="O337" s="15">
        <f>IF(OR(B337="",L337=""),"",IFERROR(L337-LOOKUP(2,1/($B$4:B336=B337),$M$4:M336),""))</f>
        <v/>
      </c>
      <c r="P337" s="16" t="n"/>
      <c r="Q337" s="16" t="n"/>
      <c r="R337" s="17" t="n"/>
      <c r="S337" s="11" t="n"/>
      <c r="T337" s="18">
        <f>IF(OR(A337="",I337=""),"",A337+I337)</f>
        <v/>
      </c>
      <c r="U337" s="18">
        <f>IF(OR(A337="",K337=""),"",IF(J337="",A337,J337)+K337)</f>
        <v/>
      </c>
    </row>
    <row r="338">
      <c r="A338" s="10" t="n"/>
      <c r="B338" s="11" t="n"/>
      <c r="C338" s="12">
        <f>IF(B338="","",IFERROR(VLOOKUP(B338,'السيارات'!$A$5:$F$104,6,FALSE),""))</f>
        <v/>
      </c>
      <c r="D338" s="11" t="n"/>
      <c r="E338" s="12">
        <f>IF(D338="","",IFERROR(VLOOKUP(D338,'السائقون'!$A$5:$C$154,3,FALSE),""))</f>
        <v/>
      </c>
      <c r="F338" s="11" t="n"/>
      <c r="G338" s="11" t="n"/>
      <c r="H338" s="11" t="n"/>
      <c r="I338" s="13" t="n"/>
      <c r="J338" s="10" t="n"/>
      <c r="K338" s="13" t="n"/>
      <c r="L338" s="14" t="n"/>
      <c r="M338" s="14" t="n"/>
      <c r="N338" s="15">
        <f>IF(OR(L338="",M338=""),"",M338-L338)</f>
        <v/>
      </c>
      <c r="O338" s="15">
        <f>IF(OR(B338="",L338=""),"",IFERROR(L338-LOOKUP(2,1/($B$4:B337=B338),$M$4:M337),""))</f>
        <v/>
      </c>
      <c r="P338" s="16" t="n"/>
      <c r="Q338" s="16" t="n"/>
      <c r="R338" s="17" t="n"/>
      <c r="S338" s="11" t="n"/>
      <c r="T338" s="18">
        <f>IF(OR(A338="",I338=""),"",A338+I338)</f>
        <v/>
      </c>
      <c r="U338" s="18">
        <f>IF(OR(A338="",K338=""),"",IF(J338="",A338,J338)+K338)</f>
        <v/>
      </c>
    </row>
    <row r="339">
      <c r="A339" s="10" t="n"/>
      <c r="B339" s="11" t="n"/>
      <c r="C339" s="12">
        <f>IF(B339="","",IFERROR(VLOOKUP(B339,'السيارات'!$A$5:$F$104,6,FALSE),""))</f>
        <v/>
      </c>
      <c r="D339" s="11" t="n"/>
      <c r="E339" s="12">
        <f>IF(D339="","",IFERROR(VLOOKUP(D339,'السائقون'!$A$5:$C$154,3,FALSE),""))</f>
        <v/>
      </c>
      <c r="F339" s="11" t="n"/>
      <c r="G339" s="11" t="n"/>
      <c r="H339" s="11" t="n"/>
      <c r="I339" s="13" t="n"/>
      <c r="J339" s="10" t="n"/>
      <c r="K339" s="13" t="n"/>
      <c r="L339" s="14" t="n"/>
      <c r="M339" s="14" t="n"/>
      <c r="N339" s="15">
        <f>IF(OR(L339="",M339=""),"",M339-L339)</f>
        <v/>
      </c>
      <c r="O339" s="15">
        <f>IF(OR(B339="",L339=""),"",IFERROR(L339-LOOKUP(2,1/($B$4:B338=B339),$M$4:M338),""))</f>
        <v/>
      </c>
      <c r="P339" s="16" t="n"/>
      <c r="Q339" s="16" t="n"/>
      <c r="R339" s="17" t="n"/>
      <c r="S339" s="11" t="n"/>
      <c r="T339" s="18">
        <f>IF(OR(A339="",I339=""),"",A339+I339)</f>
        <v/>
      </c>
      <c r="U339" s="18">
        <f>IF(OR(A339="",K339=""),"",IF(J339="",A339,J339)+K339)</f>
        <v/>
      </c>
    </row>
    <row r="340">
      <c r="A340" s="10" t="n"/>
      <c r="B340" s="11" t="n"/>
      <c r="C340" s="12">
        <f>IF(B340="","",IFERROR(VLOOKUP(B340,'السيارات'!$A$5:$F$104,6,FALSE),""))</f>
        <v/>
      </c>
      <c r="D340" s="11" t="n"/>
      <c r="E340" s="12">
        <f>IF(D340="","",IFERROR(VLOOKUP(D340,'السائقون'!$A$5:$C$154,3,FALSE),""))</f>
        <v/>
      </c>
      <c r="F340" s="11" t="n"/>
      <c r="G340" s="11" t="n"/>
      <c r="H340" s="11" t="n"/>
      <c r="I340" s="13" t="n"/>
      <c r="J340" s="10" t="n"/>
      <c r="K340" s="13" t="n"/>
      <c r="L340" s="14" t="n"/>
      <c r="M340" s="14" t="n"/>
      <c r="N340" s="15">
        <f>IF(OR(L340="",M340=""),"",M340-L340)</f>
        <v/>
      </c>
      <c r="O340" s="15">
        <f>IF(OR(B340="",L340=""),"",IFERROR(L340-LOOKUP(2,1/($B$4:B339=B340),$M$4:M339),""))</f>
        <v/>
      </c>
      <c r="P340" s="16" t="n"/>
      <c r="Q340" s="16" t="n"/>
      <c r="R340" s="17" t="n"/>
      <c r="S340" s="11" t="n"/>
      <c r="T340" s="18">
        <f>IF(OR(A340="",I340=""),"",A340+I340)</f>
        <v/>
      </c>
      <c r="U340" s="18">
        <f>IF(OR(A340="",K340=""),"",IF(J340="",A340,J340)+K340)</f>
        <v/>
      </c>
    </row>
    <row r="341">
      <c r="A341" s="10" t="n"/>
      <c r="B341" s="11" t="n"/>
      <c r="C341" s="12">
        <f>IF(B341="","",IFERROR(VLOOKUP(B341,'السيارات'!$A$5:$F$104,6,FALSE),""))</f>
        <v/>
      </c>
      <c r="D341" s="11" t="n"/>
      <c r="E341" s="12">
        <f>IF(D341="","",IFERROR(VLOOKUP(D341,'السائقون'!$A$5:$C$154,3,FALSE),""))</f>
        <v/>
      </c>
      <c r="F341" s="11" t="n"/>
      <c r="G341" s="11" t="n"/>
      <c r="H341" s="11" t="n"/>
      <c r="I341" s="13" t="n"/>
      <c r="J341" s="10" t="n"/>
      <c r="K341" s="13" t="n"/>
      <c r="L341" s="14" t="n"/>
      <c r="M341" s="14" t="n"/>
      <c r="N341" s="15">
        <f>IF(OR(L341="",M341=""),"",M341-L341)</f>
        <v/>
      </c>
      <c r="O341" s="15">
        <f>IF(OR(B341="",L341=""),"",IFERROR(L341-LOOKUP(2,1/($B$4:B340=B341),$M$4:M340),""))</f>
        <v/>
      </c>
      <c r="P341" s="16" t="n"/>
      <c r="Q341" s="16" t="n"/>
      <c r="R341" s="17" t="n"/>
      <c r="S341" s="11" t="n"/>
      <c r="T341" s="18">
        <f>IF(OR(A341="",I341=""),"",A341+I341)</f>
        <v/>
      </c>
      <c r="U341" s="18">
        <f>IF(OR(A341="",K341=""),"",IF(J341="",A341,J341)+K341)</f>
        <v/>
      </c>
    </row>
    <row r="342">
      <c r="A342" s="10" t="n"/>
      <c r="B342" s="11" t="n"/>
      <c r="C342" s="12">
        <f>IF(B342="","",IFERROR(VLOOKUP(B342,'السيارات'!$A$5:$F$104,6,FALSE),""))</f>
        <v/>
      </c>
      <c r="D342" s="11" t="n"/>
      <c r="E342" s="12">
        <f>IF(D342="","",IFERROR(VLOOKUP(D342,'السائقون'!$A$5:$C$154,3,FALSE),""))</f>
        <v/>
      </c>
      <c r="F342" s="11" t="n"/>
      <c r="G342" s="11" t="n"/>
      <c r="H342" s="11" t="n"/>
      <c r="I342" s="13" t="n"/>
      <c r="J342" s="10" t="n"/>
      <c r="K342" s="13" t="n"/>
      <c r="L342" s="14" t="n"/>
      <c r="M342" s="14" t="n"/>
      <c r="N342" s="15">
        <f>IF(OR(L342="",M342=""),"",M342-L342)</f>
        <v/>
      </c>
      <c r="O342" s="15">
        <f>IF(OR(B342="",L342=""),"",IFERROR(L342-LOOKUP(2,1/($B$4:B341=B342),$M$4:M341),""))</f>
        <v/>
      </c>
      <c r="P342" s="16" t="n"/>
      <c r="Q342" s="16" t="n"/>
      <c r="R342" s="17" t="n"/>
      <c r="S342" s="11" t="n"/>
      <c r="T342" s="18">
        <f>IF(OR(A342="",I342=""),"",A342+I342)</f>
        <v/>
      </c>
      <c r="U342" s="18">
        <f>IF(OR(A342="",K342=""),"",IF(J342="",A342,J342)+K342)</f>
        <v/>
      </c>
    </row>
    <row r="343">
      <c r="A343" s="10" t="n"/>
      <c r="B343" s="11" t="n"/>
      <c r="C343" s="12">
        <f>IF(B343="","",IFERROR(VLOOKUP(B343,'السيارات'!$A$5:$F$104,6,FALSE),""))</f>
        <v/>
      </c>
      <c r="D343" s="11" t="n"/>
      <c r="E343" s="12">
        <f>IF(D343="","",IFERROR(VLOOKUP(D343,'السائقون'!$A$5:$C$154,3,FALSE),""))</f>
        <v/>
      </c>
      <c r="F343" s="11" t="n"/>
      <c r="G343" s="11" t="n"/>
      <c r="H343" s="11" t="n"/>
      <c r="I343" s="13" t="n"/>
      <c r="J343" s="10" t="n"/>
      <c r="K343" s="13" t="n"/>
      <c r="L343" s="14" t="n"/>
      <c r="M343" s="14" t="n"/>
      <c r="N343" s="15">
        <f>IF(OR(L343="",M343=""),"",M343-L343)</f>
        <v/>
      </c>
      <c r="O343" s="15">
        <f>IF(OR(B343="",L343=""),"",IFERROR(L343-LOOKUP(2,1/($B$4:B342=B343),$M$4:M342),""))</f>
        <v/>
      </c>
      <c r="P343" s="16" t="n"/>
      <c r="Q343" s="16" t="n"/>
      <c r="R343" s="17" t="n"/>
      <c r="S343" s="11" t="n"/>
      <c r="T343" s="18">
        <f>IF(OR(A343="",I343=""),"",A343+I343)</f>
        <v/>
      </c>
      <c r="U343" s="18">
        <f>IF(OR(A343="",K343=""),"",IF(J343="",A343,J343)+K343)</f>
        <v/>
      </c>
    </row>
    <row r="344">
      <c r="A344" s="10" t="n"/>
      <c r="B344" s="11" t="n"/>
      <c r="C344" s="12">
        <f>IF(B344="","",IFERROR(VLOOKUP(B344,'السيارات'!$A$5:$F$104,6,FALSE),""))</f>
        <v/>
      </c>
      <c r="D344" s="11" t="n"/>
      <c r="E344" s="12">
        <f>IF(D344="","",IFERROR(VLOOKUP(D344,'السائقون'!$A$5:$C$154,3,FALSE),""))</f>
        <v/>
      </c>
      <c r="F344" s="11" t="n"/>
      <c r="G344" s="11" t="n"/>
      <c r="H344" s="11" t="n"/>
      <c r="I344" s="13" t="n"/>
      <c r="J344" s="10" t="n"/>
      <c r="K344" s="13" t="n"/>
      <c r="L344" s="14" t="n"/>
      <c r="M344" s="14" t="n"/>
      <c r="N344" s="15">
        <f>IF(OR(L344="",M344=""),"",M344-L344)</f>
        <v/>
      </c>
      <c r="O344" s="15">
        <f>IF(OR(B344="",L344=""),"",IFERROR(L344-LOOKUP(2,1/($B$4:B343=B344),$M$4:M343),""))</f>
        <v/>
      </c>
      <c r="P344" s="16" t="n"/>
      <c r="Q344" s="16" t="n"/>
      <c r="R344" s="17" t="n"/>
      <c r="S344" s="11" t="n"/>
      <c r="T344" s="18">
        <f>IF(OR(A344="",I344=""),"",A344+I344)</f>
        <v/>
      </c>
      <c r="U344" s="18">
        <f>IF(OR(A344="",K344=""),"",IF(J344="",A344,J344)+K344)</f>
        <v/>
      </c>
    </row>
    <row r="345">
      <c r="A345" s="10" t="n"/>
      <c r="B345" s="11" t="n"/>
      <c r="C345" s="12">
        <f>IF(B345="","",IFERROR(VLOOKUP(B345,'السيارات'!$A$5:$F$104,6,FALSE),""))</f>
        <v/>
      </c>
      <c r="D345" s="11" t="n"/>
      <c r="E345" s="12">
        <f>IF(D345="","",IFERROR(VLOOKUP(D345,'السائقون'!$A$5:$C$154,3,FALSE),""))</f>
        <v/>
      </c>
      <c r="F345" s="11" t="n"/>
      <c r="G345" s="11" t="n"/>
      <c r="H345" s="11" t="n"/>
      <c r="I345" s="13" t="n"/>
      <c r="J345" s="10" t="n"/>
      <c r="K345" s="13" t="n"/>
      <c r="L345" s="14" t="n"/>
      <c r="M345" s="14" t="n"/>
      <c r="N345" s="15">
        <f>IF(OR(L345="",M345=""),"",M345-L345)</f>
        <v/>
      </c>
      <c r="O345" s="15">
        <f>IF(OR(B345="",L345=""),"",IFERROR(L345-LOOKUP(2,1/($B$4:B344=B345),$M$4:M344),""))</f>
        <v/>
      </c>
      <c r="P345" s="16" t="n"/>
      <c r="Q345" s="16" t="n"/>
      <c r="R345" s="17" t="n"/>
      <c r="S345" s="11" t="n"/>
      <c r="T345" s="18">
        <f>IF(OR(A345="",I345=""),"",A345+I345)</f>
        <v/>
      </c>
      <c r="U345" s="18">
        <f>IF(OR(A345="",K345=""),"",IF(J345="",A345,J345)+K345)</f>
        <v/>
      </c>
    </row>
    <row r="346">
      <c r="A346" s="10" t="n"/>
      <c r="B346" s="11" t="n"/>
      <c r="C346" s="12">
        <f>IF(B346="","",IFERROR(VLOOKUP(B346,'السيارات'!$A$5:$F$104,6,FALSE),""))</f>
        <v/>
      </c>
      <c r="D346" s="11" t="n"/>
      <c r="E346" s="12">
        <f>IF(D346="","",IFERROR(VLOOKUP(D346,'السائقون'!$A$5:$C$154,3,FALSE),""))</f>
        <v/>
      </c>
      <c r="F346" s="11" t="n"/>
      <c r="G346" s="11" t="n"/>
      <c r="H346" s="11" t="n"/>
      <c r="I346" s="13" t="n"/>
      <c r="J346" s="10" t="n"/>
      <c r="K346" s="13" t="n"/>
      <c r="L346" s="14" t="n"/>
      <c r="M346" s="14" t="n"/>
      <c r="N346" s="15">
        <f>IF(OR(L346="",M346=""),"",M346-L346)</f>
        <v/>
      </c>
      <c r="O346" s="15">
        <f>IF(OR(B346="",L346=""),"",IFERROR(L346-LOOKUP(2,1/($B$4:B345=B346),$M$4:M345),""))</f>
        <v/>
      </c>
      <c r="P346" s="16" t="n"/>
      <c r="Q346" s="16" t="n"/>
      <c r="R346" s="17" t="n"/>
      <c r="S346" s="11" t="n"/>
      <c r="T346" s="18">
        <f>IF(OR(A346="",I346=""),"",A346+I346)</f>
        <v/>
      </c>
      <c r="U346" s="18">
        <f>IF(OR(A346="",K346=""),"",IF(J346="",A346,J346)+K346)</f>
        <v/>
      </c>
    </row>
    <row r="347">
      <c r="A347" s="10" t="n"/>
      <c r="B347" s="11" t="n"/>
      <c r="C347" s="12">
        <f>IF(B347="","",IFERROR(VLOOKUP(B347,'السيارات'!$A$5:$F$104,6,FALSE),""))</f>
        <v/>
      </c>
      <c r="D347" s="11" t="n"/>
      <c r="E347" s="12">
        <f>IF(D347="","",IFERROR(VLOOKUP(D347,'السائقون'!$A$5:$C$154,3,FALSE),""))</f>
        <v/>
      </c>
      <c r="F347" s="11" t="n"/>
      <c r="G347" s="11" t="n"/>
      <c r="H347" s="11" t="n"/>
      <c r="I347" s="13" t="n"/>
      <c r="J347" s="10" t="n"/>
      <c r="K347" s="13" t="n"/>
      <c r="L347" s="14" t="n"/>
      <c r="M347" s="14" t="n"/>
      <c r="N347" s="15">
        <f>IF(OR(L347="",M347=""),"",M347-L347)</f>
        <v/>
      </c>
      <c r="O347" s="15">
        <f>IF(OR(B347="",L347=""),"",IFERROR(L347-LOOKUP(2,1/($B$4:B346=B347),$M$4:M346),""))</f>
        <v/>
      </c>
      <c r="P347" s="16" t="n"/>
      <c r="Q347" s="16" t="n"/>
      <c r="R347" s="17" t="n"/>
      <c r="S347" s="11" t="n"/>
      <c r="T347" s="18">
        <f>IF(OR(A347="",I347=""),"",A347+I347)</f>
        <v/>
      </c>
      <c r="U347" s="18">
        <f>IF(OR(A347="",K347=""),"",IF(J347="",A347,J347)+K347)</f>
        <v/>
      </c>
    </row>
    <row r="348">
      <c r="A348" s="10" t="n"/>
      <c r="B348" s="11" t="n"/>
      <c r="C348" s="12">
        <f>IF(B348="","",IFERROR(VLOOKUP(B348,'السيارات'!$A$5:$F$104,6,FALSE),""))</f>
        <v/>
      </c>
      <c r="D348" s="11" t="n"/>
      <c r="E348" s="12">
        <f>IF(D348="","",IFERROR(VLOOKUP(D348,'السائقون'!$A$5:$C$154,3,FALSE),""))</f>
        <v/>
      </c>
      <c r="F348" s="11" t="n"/>
      <c r="G348" s="11" t="n"/>
      <c r="H348" s="11" t="n"/>
      <c r="I348" s="13" t="n"/>
      <c r="J348" s="10" t="n"/>
      <c r="K348" s="13" t="n"/>
      <c r="L348" s="14" t="n"/>
      <c r="M348" s="14" t="n"/>
      <c r="N348" s="15">
        <f>IF(OR(L348="",M348=""),"",M348-L348)</f>
        <v/>
      </c>
      <c r="O348" s="15">
        <f>IF(OR(B348="",L348=""),"",IFERROR(L348-LOOKUP(2,1/($B$4:B347=B348),$M$4:M347),""))</f>
        <v/>
      </c>
      <c r="P348" s="16" t="n"/>
      <c r="Q348" s="16" t="n"/>
      <c r="R348" s="17" t="n"/>
      <c r="S348" s="11" t="n"/>
      <c r="T348" s="18">
        <f>IF(OR(A348="",I348=""),"",A348+I348)</f>
        <v/>
      </c>
      <c r="U348" s="18">
        <f>IF(OR(A348="",K348=""),"",IF(J348="",A348,J348)+K348)</f>
        <v/>
      </c>
    </row>
    <row r="349">
      <c r="A349" s="10" t="n"/>
      <c r="B349" s="11" t="n"/>
      <c r="C349" s="12">
        <f>IF(B349="","",IFERROR(VLOOKUP(B349,'السيارات'!$A$5:$F$104,6,FALSE),""))</f>
        <v/>
      </c>
      <c r="D349" s="11" t="n"/>
      <c r="E349" s="12">
        <f>IF(D349="","",IFERROR(VLOOKUP(D349,'السائقون'!$A$5:$C$154,3,FALSE),""))</f>
        <v/>
      </c>
      <c r="F349" s="11" t="n"/>
      <c r="G349" s="11" t="n"/>
      <c r="H349" s="11" t="n"/>
      <c r="I349" s="13" t="n"/>
      <c r="J349" s="10" t="n"/>
      <c r="K349" s="13" t="n"/>
      <c r="L349" s="14" t="n"/>
      <c r="M349" s="14" t="n"/>
      <c r="N349" s="15">
        <f>IF(OR(L349="",M349=""),"",M349-L349)</f>
        <v/>
      </c>
      <c r="O349" s="15">
        <f>IF(OR(B349="",L349=""),"",IFERROR(L349-LOOKUP(2,1/($B$4:B348=B349),$M$4:M348),""))</f>
        <v/>
      </c>
      <c r="P349" s="16" t="n"/>
      <c r="Q349" s="16" t="n"/>
      <c r="R349" s="17" t="n"/>
      <c r="S349" s="11" t="n"/>
      <c r="T349" s="18">
        <f>IF(OR(A349="",I349=""),"",A349+I349)</f>
        <v/>
      </c>
      <c r="U349" s="18">
        <f>IF(OR(A349="",K349=""),"",IF(J349="",A349,J349)+K349)</f>
        <v/>
      </c>
    </row>
    <row r="350">
      <c r="A350" s="10" t="n"/>
      <c r="B350" s="11" t="n"/>
      <c r="C350" s="12">
        <f>IF(B350="","",IFERROR(VLOOKUP(B350,'السيارات'!$A$5:$F$104,6,FALSE),""))</f>
        <v/>
      </c>
      <c r="D350" s="11" t="n"/>
      <c r="E350" s="12">
        <f>IF(D350="","",IFERROR(VLOOKUP(D350,'السائقون'!$A$5:$C$154,3,FALSE),""))</f>
        <v/>
      </c>
      <c r="F350" s="11" t="n"/>
      <c r="G350" s="11" t="n"/>
      <c r="H350" s="11" t="n"/>
      <c r="I350" s="13" t="n"/>
      <c r="J350" s="10" t="n"/>
      <c r="K350" s="13" t="n"/>
      <c r="L350" s="14" t="n"/>
      <c r="M350" s="14" t="n"/>
      <c r="N350" s="15">
        <f>IF(OR(L350="",M350=""),"",M350-L350)</f>
        <v/>
      </c>
      <c r="O350" s="15">
        <f>IF(OR(B350="",L350=""),"",IFERROR(L350-LOOKUP(2,1/($B$4:B349=B350),$M$4:M349),""))</f>
        <v/>
      </c>
      <c r="P350" s="16" t="n"/>
      <c r="Q350" s="16" t="n"/>
      <c r="R350" s="17" t="n"/>
      <c r="S350" s="11" t="n"/>
      <c r="T350" s="18">
        <f>IF(OR(A350="",I350=""),"",A350+I350)</f>
        <v/>
      </c>
      <c r="U350" s="18">
        <f>IF(OR(A350="",K350=""),"",IF(J350="",A350,J350)+K350)</f>
        <v/>
      </c>
    </row>
    <row r="351">
      <c r="A351" s="10" t="n"/>
      <c r="B351" s="11" t="n"/>
      <c r="C351" s="12">
        <f>IF(B351="","",IFERROR(VLOOKUP(B351,'السيارات'!$A$5:$F$104,6,FALSE),""))</f>
        <v/>
      </c>
      <c r="D351" s="11" t="n"/>
      <c r="E351" s="12">
        <f>IF(D351="","",IFERROR(VLOOKUP(D351,'السائقون'!$A$5:$C$154,3,FALSE),""))</f>
        <v/>
      </c>
      <c r="F351" s="11" t="n"/>
      <c r="G351" s="11" t="n"/>
      <c r="H351" s="11" t="n"/>
      <c r="I351" s="13" t="n"/>
      <c r="J351" s="10" t="n"/>
      <c r="K351" s="13" t="n"/>
      <c r="L351" s="14" t="n"/>
      <c r="M351" s="14" t="n"/>
      <c r="N351" s="15">
        <f>IF(OR(L351="",M351=""),"",M351-L351)</f>
        <v/>
      </c>
      <c r="O351" s="15">
        <f>IF(OR(B351="",L351=""),"",IFERROR(L351-LOOKUP(2,1/($B$4:B350=B351),$M$4:M350),""))</f>
        <v/>
      </c>
      <c r="P351" s="16" t="n"/>
      <c r="Q351" s="16" t="n"/>
      <c r="R351" s="17" t="n"/>
      <c r="S351" s="11" t="n"/>
      <c r="T351" s="18">
        <f>IF(OR(A351="",I351=""),"",A351+I351)</f>
        <v/>
      </c>
      <c r="U351" s="18">
        <f>IF(OR(A351="",K351=""),"",IF(J351="",A351,J351)+K351)</f>
        <v/>
      </c>
    </row>
    <row r="352">
      <c r="A352" s="10" t="n"/>
      <c r="B352" s="11" t="n"/>
      <c r="C352" s="12">
        <f>IF(B352="","",IFERROR(VLOOKUP(B352,'السيارات'!$A$5:$F$104,6,FALSE),""))</f>
        <v/>
      </c>
      <c r="D352" s="11" t="n"/>
      <c r="E352" s="12">
        <f>IF(D352="","",IFERROR(VLOOKUP(D352,'السائقون'!$A$5:$C$154,3,FALSE),""))</f>
        <v/>
      </c>
      <c r="F352" s="11" t="n"/>
      <c r="G352" s="11" t="n"/>
      <c r="H352" s="11" t="n"/>
      <c r="I352" s="13" t="n"/>
      <c r="J352" s="10" t="n"/>
      <c r="K352" s="13" t="n"/>
      <c r="L352" s="14" t="n"/>
      <c r="M352" s="14" t="n"/>
      <c r="N352" s="15">
        <f>IF(OR(L352="",M352=""),"",M352-L352)</f>
        <v/>
      </c>
      <c r="O352" s="15">
        <f>IF(OR(B352="",L352=""),"",IFERROR(L352-LOOKUP(2,1/($B$4:B351=B352),$M$4:M351),""))</f>
        <v/>
      </c>
      <c r="P352" s="16" t="n"/>
      <c r="Q352" s="16" t="n"/>
      <c r="R352" s="17" t="n"/>
      <c r="S352" s="11" t="n"/>
      <c r="T352" s="18">
        <f>IF(OR(A352="",I352=""),"",A352+I352)</f>
        <v/>
      </c>
      <c r="U352" s="18">
        <f>IF(OR(A352="",K352=""),"",IF(J352="",A352,J352)+K352)</f>
        <v/>
      </c>
    </row>
    <row r="353">
      <c r="A353" s="10" t="n"/>
      <c r="B353" s="11" t="n"/>
      <c r="C353" s="12">
        <f>IF(B353="","",IFERROR(VLOOKUP(B353,'السيارات'!$A$5:$F$104,6,FALSE),""))</f>
        <v/>
      </c>
      <c r="D353" s="11" t="n"/>
      <c r="E353" s="12">
        <f>IF(D353="","",IFERROR(VLOOKUP(D353,'السائقون'!$A$5:$C$154,3,FALSE),""))</f>
        <v/>
      </c>
      <c r="F353" s="11" t="n"/>
      <c r="G353" s="11" t="n"/>
      <c r="H353" s="11" t="n"/>
      <c r="I353" s="13" t="n"/>
      <c r="J353" s="10" t="n"/>
      <c r="K353" s="13" t="n"/>
      <c r="L353" s="14" t="n"/>
      <c r="M353" s="14" t="n"/>
      <c r="N353" s="15">
        <f>IF(OR(L353="",M353=""),"",M353-L353)</f>
        <v/>
      </c>
      <c r="O353" s="15">
        <f>IF(OR(B353="",L353=""),"",IFERROR(L353-LOOKUP(2,1/($B$4:B352=B353),$M$4:M352),""))</f>
        <v/>
      </c>
      <c r="P353" s="16" t="n"/>
      <c r="Q353" s="16" t="n"/>
      <c r="R353" s="17" t="n"/>
      <c r="S353" s="11" t="n"/>
      <c r="T353" s="18">
        <f>IF(OR(A353="",I353=""),"",A353+I353)</f>
        <v/>
      </c>
      <c r="U353" s="18">
        <f>IF(OR(A353="",K353=""),"",IF(J353="",A353,J353)+K353)</f>
        <v/>
      </c>
    </row>
    <row r="354">
      <c r="A354" s="10" t="n"/>
      <c r="B354" s="11" t="n"/>
      <c r="C354" s="12">
        <f>IF(B354="","",IFERROR(VLOOKUP(B354,'السيارات'!$A$5:$F$104,6,FALSE),""))</f>
        <v/>
      </c>
      <c r="D354" s="11" t="n"/>
      <c r="E354" s="12">
        <f>IF(D354="","",IFERROR(VLOOKUP(D354,'السائقون'!$A$5:$C$154,3,FALSE),""))</f>
        <v/>
      </c>
      <c r="F354" s="11" t="n"/>
      <c r="G354" s="11" t="n"/>
      <c r="H354" s="11" t="n"/>
      <c r="I354" s="13" t="n"/>
      <c r="J354" s="10" t="n"/>
      <c r="K354" s="13" t="n"/>
      <c r="L354" s="14" t="n"/>
      <c r="M354" s="14" t="n"/>
      <c r="N354" s="15">
        <f>IF(OR(L354="",M354=""),"",M354-L354)</f>
        <v/>
      </c>
      <c r="O354" s="15">
        <f>IF(OR(B354="",L354=""),"",IFERROR(L354-LOOKUP(2,1/($B$4:B353=B354),$M$4:M353),""))</f>
        <v/>
      </c>
      <c r="P354" s="16" t="n"/>
      <c r="Q354" s="16" t="n"/>
      <c r="R354" s="17" t="n"/>
      <c r="S354" s="11" t="n"/>
      <c r="T354" s="18">
        <f>IF(OR(A354="",I354=""),"",A354+I354)</f>
        <v/>
      </c>
      <c r="U354" s="18">
        <f>IF(OR(A354="",K354=""),"",IF(J354="",A354,J354)+K354)</f>
        <v/>
      </c>
    </row>
    <row r="355">
      <c r="A355" s="10" t="n"/>
      <c r="B355" s="11" t="n"/>
      <c r="C355" s="12">
        <f>IF(B355="","",IFERROR(VLOOKUP(B355,'السيارات'!$A$5:$F$104,6,FALSE),""))</f>
        <v/>
      </c>
      <c r="D355" s="11" t="n"/>
      <c r="E355" s="12">
        <f>IF(D355="","",IFERROR(VLOOKUP(D355,'السائقون'!$A$5:$C$154,3,FALSE),""))</f>
        <v/>
      </c>
      <c r="F355" s="11" t="n"/>
      <c r="G355" s="11" t="n"/>
      <c r="H355" s="11" t="n"/>
      <c r="I355" s="13" t="n"/>
      <c r="J355" s="10" t="n"/>
      <c r="K355" s="13" t="n"/>
      <c r="L355" s="14" t="n"/>
      <c r="M355" s="14" t="n"/>
      <c r="N355" s="15">
        <f>IF(OR(L355="",M355=""),"",M355-L355)</f>
        <v/>
      </c>
      <c r="O355" s="15">
        <f>IF(OR(B355="",L355=""),"",IFERROR(L355-LOOKUP(2,1/($B$4:B354=B355),$M$4:M354),""))</f>
        <v/>
      </c>
      <c r="P355" s="16" t="n"/>
      <c r="Q355" s="16" t="n"/>
      <c r="R355" s="17" t="n"/>
      <c r="S355" s="11" t="n"/>
      <c r="T355" s="18">
        <f>IF(OR(A355="",I355=""),"",A355+I355)</f>
        <v/>
      </c>
      <c r="U355" s="18">
        <f>IF(OR(A355="",K355=""),"",IF(J355="",A355,J355)+K355)</f>
        <v/>
      </c>
    </row>
    <row r="356">
      <c r="A356" s="10" t="n"/>
      <c r="B356" s="11" t="n"/>
      <c r="C356" s="12">
        <f>IF(B356="","",IFERROR(VLOOKUP(B356,'السيارات'!$A$5:$F$104,6,FALSE),""))</f>
        <v/>
      </c>
      <c r="D356" s="11" t="n"/>
      <c r="E356" s="12">
        <f>IF(D356="","",IFERROR(VLOOKUP(D356,'السائقون'!$A$5:$C$154,3,FALSE),""))</f>
        <v/>
      </c>
      <c r="F356" s="11" t="n"/>
      <c r="G356" s="11" t="n"/>
      <c r="H356" s="11" t="n"/>
      <c r="I356" s="13" t="n"/>
      <c r="J356" s="10" t="n"/>
      <c r="K356" s="13" t="n"/>
      <c r="L356" s="14" t="n"/>
      <c r="M356" s="14" t="n"/>
      <c r="N356" s="15">
        <f>IF(OR(L356="",M356=""),"",M356-L356)</f>
        <v/>
      </c>
      <c r="O356" s="15">
        <f>IF(OR(B356="",L356=""),"",IFERROR(L356-LOOKUP(2,1/($B$4:B355=B356),$M$4:M355),""))</f>
        <v/>
      </c>
      <c r="P356" s="16" t="n"/>
      <c r="Q356" s="16" t="n"/>
      <c r="R356" s="17" t="n"/>
      <c r="S356" s="11" t="n"/>
      <c r="T356" s="18">
        <f>IF(OR(A356="",I356=""),"",A356+I356)</f>
        <v/>
      </c>
      <c r="U356" s="18">
        <f>IF(OR(A356="",K356=""),"",IF(J356="",A356,J356)+K356)</f>
        <v/>
      </c>
    </row>
    <row r="357">
      <c r="A357" s="10" t="n"/>
      <c r="B357" s="11" t="n"/>
      <c r="C357" s="12">
        <f>IF(B357="","",IFERROR(VLOOKUP(B357,'السيارات'!$A$5:$F$104,6,FALSE),""))</f>
        <v/>
      </c>
      <c r="D357" s="11" t="n"/>
      <c r="E357" s="12">
        <f>IF(D357="","",IFERROR(VLOOKUP(D357,'السائقون'!$A$5:$C$154,3,FALSE),""))</f>
        <v/>
      </c>
      <c r="F357" s="11" t="n"/>
      <c r="G357" s="11" t="n"/>
      <c r="H357" s="11" t="n"/>
      <c r="I357" s="13" t="n"/>
      <c r="J357" s="10" t="n"/>
      <c r="K357" s="13" t="n"/>
      <c r="L357" s="14" t="n"/>
      <c r="M357" s="14" t="n"/>
      <c r="N357" s="15">
        <f>IF(OR(L357="",M357=""),"",M357-L357)</f>
        <v/>
      </c>
      <c r="O357" s="15">
        <f>IF(OR(B357="",L357=""),"",IFERROR(L357-LOOKUP(2,1/($B$4:B356=B357),$M$4:M356),""))</f>
        <v/>
      </c>
      <c r="P357" s="16" t="n"/>
      <c r="Q357" s="16" t="n"/>
      <c r="R357" s="17" t="n"/>
      <c r="S357" s="11" t="n"/>
      <c r="T357" s="18">
        <f>IF(OR(A357="",I357=""),"",A357+I357)</f>
        <v/>
      </c>
      <c r="U357" s="18">
        <f>IF(OR(A357="",K357=""),"",IF(J357="",A357,J357)+K357)</f>
        <v/>
      </c>
    </row>
    <row r="358">
      <c r="A358" s="10" t="n"/>
      <c r="B358" s="11" t="n"/>
      <c r="C358" s="12">
        <f>IF(B358="","",IFERROR(VLOOKUP(B358,'السيارات'!$A$5:$F$104,6,FALSE),""))</f>
        <v/>
      </c>
      <c r="D358" s="11" t="n"/>
      <c r="E358" s="12">
        <f>IF(D358="","",IFERROR(VLOOKUP(D358,'السائقون'!$A$5:$C$154,3,FALSE),""))</f>
        <v/>
      </c>
      <c r="F358" s="11" t="n"/>
      <c r="G358" s="11" t="n"/>
      <c r="H358" s="11" t="n"/>
      <c r="I358" s="13" t="n"/>
      <c r="J358" s="10" t="n"/>
      <c r="K358" s="13" t="n"/>
      <c r="L358" s="14" t="n"/>
      <c r="M358" s="14" t="n"/>
      <c r="N358" s="15">
        <f>IF(OR(L358="",M358=""),"",M358-L358)</f>
        <v/>
      </c>
      <c r="O358" s="15">
        <f>IF(OR(B358="",L358=""),"",IFERROR(L358-LOOKUP(2,1/($B$4:B357=B358),$M$4:M357),""))</f>
        <v/>
      </c>
      <c r="P358" s="16" t="n"/>
      <c r="Q358" s="16" t="n"/>
      <c r="R358" s="17" t="n"/>
      <c r="S358" s="11" t="n"/>
      <c r="T358" s="18">
        <f>IF(OR(A358="",I358=""),"",A358+I358)</f>
        <v/>
      </c>
      <c r="U358" s="18">
        <f>IF(OR(A358="",K358=""),"",IF(J358="",A358,J358)+K358)</f>
        <v/>
      </c>
    </row>
    <row r="359">
      <c r="A359" s="10" t="n"/>
      <c r="B359" s="11" t="n"/>
      <c r="C359" s="12">
        <f>IF(B359="","",IFERROR(VLOOKUP(B359,'السيارات'!$A$5:$F$104,6,FALSE),""))</f>
        <v/>
      </c>
      <c r="D359" s="11" t="n"/>
      <c r="E359" s="12">
        <f>IF(D359="","",IFERROR(VLOOKUP(D359,'السائقون'!$A$5:$C$154,3,FALSE),""))</f>
        <v/>
      </c>
      <c r="F359" s="11" t="n"/>
      <c r="G359" s="11" t="n"/>
      <c r="H359" s="11" t="n"/>
      <c r="I359" s="13" t="n"/>
      <c r="J359" s="10" t="n"/>
      <c r="K359" s="13" t="n"/>
      <c r="L359" s="14" t="n"/>
      <c r="M359" s="14" t="n"/>
      <c r="N359" s="15">
        <f>IF(OR(L359="",M359=""),"",M359-L359)</f>
        <v/>
      </c>
      <c r="O359" s="15">
        <f>IF(OR(B359="",L359=""),"",IFERROR(L359-LOOKUP(2,1/($B$4:B358=B359),$M$4:M358),""))</f>
        <v/>
      </c>
      <c r="P359" s="16" t="n"/>
      <c r="Q359" s="16" t="n"/>
      <c r="R359" s="17" t="n"/>
      <c r="S359" s="11" t="n"/>
      <c r="T359" s="18">
        <f>IF(OR(A359="",I359=""),"",A359+I359)</f>
        <v/>
      </c>
      <c r="U359" s="18">
        <f>IF(OR(A359="",K359=""),"",IF(J359="",A359,J359)+K359)</f>
        <v/>
      </c>
    </row>
    <row r="360">
      <c r="A360" s="10" t="n"/>
      <c r="B360" s="11" t="n"/>
      <c r="C360" s="12">
        <f>IF(B360="","",IFERROR(VLOOKUP(B360,'السيارات'!$A$5:$F$104,6,FALSE),""))</f>
        <v/>
      </c>
      <c r="D360" s="11" t="n"/>
      <c r="E360" s="12">
        <f>IF(D360="","",IFERROR(VLOOKUP(D360,'السائقون'!$A$5:$C$154,3,FALSE),""))</f>
        <v/>
      </c>
      <c r="F360" s="11" t="n"/>
      <c r="G360" s="11" t="n"/>
      <c r="H360" s="11" t="n"/>
      <c r="I360" s="13" t="n"/>
      <c r="J360" s="10" t="n"/>
      <c r="K360" s="13" t="n"/>
      <c r="L360" s="14" t="n"/>
      <c r="M360" s="14" t="n"/>
      <c r="N360" s="15">
        <f>IF(OR(L360="",M360=""),"",M360-L360)</f>
        <v/>
      </c>
      <c r="O360" s="15">
        <f>IF(OR(B360="",L360=""),"",IFERROR(L360-LOOKUP(2,1/($B$4:B359=B360),$M$4:M359),""))</f>
        <v/>
      </c>
      <c r="P360" s="16" t="n"/>
      <c r="Q360" s="16" t="n"/>
      <c r="R360" s="17" t="n"/>
      <c r="S360" s="11" t="n"/>
      <c r="T360" s="18">
        <f>IF(OR(A360="",I360=""),"",A360+I360)</f>
        <v/>
      </c>
      <c r="U360" s="18">
        <f>IF(OR(A360="",K360=""),"",IF(J360="",A360,J360)+K360)</f>
        <v/>
      </c>
    </row>
    <row r="361">
      <c r="A361" s="10" t="n"/>
      <c r="B361" s="11" t="n"/>
      <c r="C361" s="12">
        <f>IF(B361="","",IFERROR(VLOOKUP(B361,'السيارات'!$A$5:$F$104,6,FALSE),""))</f>
        <v/>
      </c>
      <c r="D361" s="11" t="n"/>
      <c r="E361" s="12">
        <f>IF(D361="","",IFERROR(VLOOKUP(D361,'السائقون'!$A$5:$C$154,3,FALSE),""))</f>
        <v/>
      </c>
      <c r="F361" s="11" t="n"/>
      <c r="G361" s="11" t="n"/>
      <c r="H361" s="11" t="n"/>
      <c r="I361" s="13" t="n"/>
      <c r="J361" s="10" t="n"/>
      <c r="K361" s="13" t="n"/>
      <c r="L361" s="14" t="n"/>
      <c r="M361" s="14" t="n"/>
      <c r="N361" s="15">
        <f>IF(OR(L361="",M361=""),"",M361-L361)</f>
        <v/>
      </c>
      <c r="O361" s="15">
        <f>IF(OR(B361="",L361=""),"",IFERROR(L361-LOOKUP(2,1/($B$4:B360=B361),$M$4:M360),""))</f>
        <v/>
      </c>
      <c r="P361" s="16" t="n"/>
      <c r="Q361" s="16" t="n"/>
      <c r="R361" s="17" t="n"/>
      <c r="S361" s="11" t="n"/>
      <c r="T361" s="18">
        <f>IF(OR(A361="",I361=""),"",A361+I361)</f>
        <v/>
      </c>
      <c r="U361" s="18">
        <f>IF(OR(A361="",K361=""),"",IF(J361="",A361,J361)+K361)</f>
        <v/>
      </c>
    </row>
    <row r="362">
      <c r="A362" s="10" t="n"/>
      <c r="B362" s="11" t="n"/>
      <c r="C362" s="12">
        <f>IF(B362="","",IFERROR(VLOOKUP(B362,'السيارات'!$A$5:$F$104,6,FALSE),""))</f>
        <v/>
      </c>
      <c r="D362" s="11" t="n"/>
      <c r="E362" s="12">
        <f>IF(D362="","",IFERROR(VLOOKUP(D362,'السائقون'!$A$5:$C$154,3,FALSE),""))</f>
        <v/>
      </c>
      <c r="F362" s="11" t="n"/>
      <c r="G362" s="11" t="n"/>
      <c r="H362" s="11" t="n"/>
      <c r="I362" s="13" t="n"/>
      <c r="J362" s="10" t="n"/>
      <c r="K362" s="13" t="n"/>
      <c r="L362" s="14" t="n"/>
      <c r="M362" s="14" t="n"/>
      <c r="N362" s="15">
        <f>IF(OR(L362="",M362=""),"",M362-L362)</f>
        <v/>
      </c>
      <c r="O362" s="15">
        <f>IF(OR(B362="",L362=""),"",IFERROR(L362-LOOKUP(2,1/($B$4:B361=B362),$M$4:M361),""))</f>
        <v/>
      </c>
      <c r="P362" s="16" t="n"/>
      <c r="Q362" s="16" t="n"/>
      <c r="R362" s="17" t="n"/>
      <c r="S362" s="11" t="n"/>
      <c r="T362" s="18">
        <f>IF(OR(A362="",I362=""),"",A362+I362)</f>
        <v/>
      </c>
      <c r="U362" s="18">
        <f>IF(OR(A362="",K362=""),"",IF(J362="",A362,J362)+K362)</f>
        <v/>
      </c>
    </row>
    <row r="363">
      <c r="A363" s="10" t="n"/>
      <c r="B363" s="11" t="n"/>
      <c r="C363" s="12">
        <f>IF(B363="","",IFERROR(VLOOKUP(B363,'السيارات'!$A$5:$F$104,6,FALSE),""))</f>
        <v/>
      </c>
      <c r="D363" s="11" t="n"/>
      <c r="E363" s="12">
        <f>IF(D363="","",IFERROR(VLOOKUP(D363,'السائقون'!$A$5:$C$154,3,FALSE),""))</f>
        <v/>
      </c>
      <c r="F363" s="11" t="n"/>
      <c r="G363" s="11" t="n"/>
      <c r="H363" s="11" t="n"/>
      <c r="I363" s="13" t="n"/>
      <c r="J363" s="10" t="n"/>
      <c r="K363" s="13" t="n"/>
      <c r="L363" s="14" t="n"/>
      <c r="M363" s="14" t="n"/>
      <c r="N363" s="15">
        <f>IF(OR(L363="",M363=""),"",M363-L363)</f>
        <v/>
      </c>
      <c r="O363" s="15">
        <f>IF(OR(B363="",L363=""),"",IFERROR(L363-LOOKUP(2,1/($B$4:B362=B363),$M$4:M362),""))</f>
        <v/>
      </c>
      <c r="P363" s="16" t="n"/>
      <c r="Q363" s="16" t="n"/>
      <c r="R363" s="17" t="n"/>
      <c r="S363" s="11" t="n"/>
      <c r="T363" s="18">
        <f>IF(OR(A363="",I363=""),"",A363+I363)</f>
        <v/>
      </c>
      <c r="U363" s="18">
        <f>IF(OR(A363="",K363=""),"",IF(J363="",A363,J363)+K363)</f>
        <v/>
      </c>
    </row>
    <row r="364">
      <c r="A364" s="10" t="n"/>
      <c r="B364" s="11" t="n"/>
      <c r="C364" s="12">
        <f>IF(B364="","",IFERROR(VLOOKUP(B364,'السيارات'!$A$5:$F$104,6,FALSE),""))</f>
        <v/>
      </c>
      <c r="D364" s="11" t="n"/>
      <c r="E364" s="12">
        <f>IF(D364="","",IFERROR(VLOOKUP(D364,'السائقون'!$A$5:$C$154,3,FALSE),""))</f>
        <v/>
      </c>
      <c r="F364" s="11" t="n"/>
      <c r="G364" s="11" t="n"/>
      <c r="H364" s="11" t="n"/>
      <c r="I364" s="13" t="n"/>
      <c r="J364" s="10" t="n"/>
      <c r="K364" s="13" t="n"/>
      <c r="L364" s="14" t="n"/>
      <c r="M364" s="14" t="n"/>
      <c r="N364" s="15">
        <f>IF(OR(L364="",M364=""),"",M364-L364)</f>
        <v/>
      </c>
      <c r="O364" s="15">
        <f>IF(OR(B364="",L364=""),"",IFERROR(L364-LOOKUP(2,1/($B$4:B363=B364),$M$4:M363),""))</f>
        <v/>
      </c>
      <c r="P364" s="16" t="n"/>
      <c r="Q364" s="16" t="n"/>
      <c r="R364" s="17" t="n"/>
      <c r="S364" s="11" t="n"/>
      <c r="T364" s="18">
        <f>IF(OR(A364="",I364=""),"",A364+I364)</f>
        <v/>
      </c>
      <c r="U364" s="18">
        <f>IF(OR(A364="",K364=""),"",IF(J364="",A364,J364)+K364)</f>
        <v/>
      </c>
    </row>
    <row r="365">
      <c r="A365" s="10" t="n"/>
      <c r="B365" s="11" t="n"/>
      <c r="C365" s="12">
        <f>IF(B365="","",IFERROR(VLOOKUP(B365,'السيارات'!$A$5:$F$104,6,FALSE),""))</f>
        <v/>
      </c>
      <c r="D365" s="11" t="n"/>
      <c r="E365" s="12">
        <f>IF(D365="","",IFERROR(VLOOKUP(D365,'السائقون'!$A$5:$C$154,3,FALSE),""))</f>
        <v/>
      </c>
      <c r="F365" s="11" t="n"/>
      <c r="G365" s="11" t="n"/>
      <c r="H365" s="11" t="n"/>
      <c r="I365" s="13" t="n"/>
      <c r="J365" s="10" t="n"/>
      <c r="K365" s="13" t="n"/>
      <c r="L365" s="14" t="n"/>
      <c r="M365" s="14" t="n"/>
      <c r="N365" s="15">
        <f>IF(OR(L365="",M365=""),"",M365-L365)</f>
        <v/>
      </c>
      <c r="O365" s="15">
        <f>IF(OR(B365="",L365=""),"",IFERROR(L365-LOOKUP(2,1/($B$4:B364=B365),$M$4:M364),""))</f>
        <v/>
      </c>
      <c r="P365" s="16" t="n"/>
      <c r="Q365" s="16" t="n"/>
      <c r="R365" s="17" t="n"/>
      <c r="S365" s="11" t="n"/>
      <c r="T365" s="18">
        <f>IF(OR(A365="",I365=""),"",A365+I365)</f>
        <v/>
      </c>
      <c r="U365" s="18">
        <f>IF(OR(A365="",K365=""),"",IF(J365="",A365,J365)+K365)</f>
        <v/>
      </c>
    </row>
    <row r="366">
      <c r="A366" s="10" t="n"/>
      <c r="B366" s="11" t="n"/>
      <c r="C366" s="12">
        <f>IF(B366="","",IFERROR(VLOOKUP(B366,'السيارات'!$A$5:$F$104,6,FALSE),""))</f>
        <v/>
      </c>
      <c r="D366" s="11" t="n"/>
      <c r="E366" s="12">
        <f>IF(D366="","",IFERROR(VLOOKUP(D366,'السائقون'!$A$5:$C$154,3,FALSE),""))</f>
        <v/>
      </c>
      <c r="F366" s="11" t="n"/>
      <c r="G366" s="11" t="n"/>
      <c r="H366" s="11" t="n"/>
      <c r="I366" s="13" t="n"/>
      <c r="J366" s="10" t="n"/>
      <c r="K366" s="13" t="n"/>
      <c r="L366" s="14" t="n"/>
      <c r="M366" s="14" t="n"/>
      <c r="N366" s="15">
        <f>IF(OR(L366="",M366=""),"",M366-L366)</f>
        <v/>
      </c>
      <c r="O366" s="15">
        <f>IF(OR(B366="",L366=""),"",IFERROR(L366-LOOKUP(2,1/($B$4:B365=B366),$M$4:M365),""))</f>
        <v/>
      </c>
      <c r="P366" s="16" t="n"/>
      <c r="Q366" s="16" t="n"/>
      <c r="R366" s="17" t="n"/>
      <c r="S366" s="11" t="n"/>
      <c r="T366" s="18">
        <f>IF(OR(A366="",I366=""),"",A366+I366)</f>
        <v/>
      </c>
      <c r="U366" s="18">
        <f>IF(OR(A366="",K366=""),"",IF(J366="",A366,J366)+K366)</f>
        <v/>
      </c>
    </row>
    <row r="367">
      <c r="A367" s="10" t="n"/>
      <c r="B367" s="11" t="n"/>
      <c r="C367" s="12">
        <f>IF(B367="","",IFERROR(VLOOKUP(B367,'السيارات'!$A$5:$F$104,6,FALSE),""))</f>
        <v/>
      </c>
      <c r="D367" s="11" t="n"/>
      <c r="E367" s="12">
        <f>IF(D367="","",IFERROR(VLOOKUP(D367,'السائقون'!$A$5:$C$154,3,FALSE),""))</f>
        <v/>
      </c>
      <c r="F367" s="11" t="n"/>
      <c r="G367" s="11" t="n"/>
      <c r="H367" s="11" t="n"/>
      <c r="I367" s="13" t="n"/>
      <c r="J367" s="10" t="n"/>
      <c r="K367" s="13" t="n"/>
      <c r="L367" s="14" t="n"/>
      <c r="M367" s="14" t="n"/>
      <c r="N367" s="15">
        <f>IF(OR(L367="",M367=""),"",M367-L367)</f>
        <v/>
      </c>
      <c r="O367" s="15">
        <f>IF(OR(B367="",L367=""),"",IFERROR(L367-LOOKUP(2,1/($B$4:B366=B367),$M$4:M366),""))</f>
        <v/>
      </c>
      <c r="P367" s="16" t="n"/>
      <c r="Q367" s="16" t="n"/>
      <c r="R367" s="17" t="n"/>
      <c r="S367" s="11" t="n"/>
      <c r="T367" s="18">
        <f>IF(OR(A367="",I367=""),"",A367+I367)</f>
        <v/>
      </c>
      <c r="U367" s="18">
        <f>IF(OR(A367="",K367=""),"",IF(J367="",A367,J367)+K367)</f>
        <v/>
      </c>
    </row>
    <row r="368">
      <c r="A368" s="10" t="n"/>
      <c r="B368" s="11" t="n"/>
      <c r="C368" s="12">
        <f>IF(B368="","",IFERROR(VLOOKUP(B368,'السيارات'!$A$5:$F$104,6,FALSE),""))</f>
        <v/>
      </c>
      <c r="D368" s="11" t="n"/>
      <c r="E368" s="12">
        <f>IF(D368="","",IFERROR(VLOOKUP(D368,'السائقون'!$A$5:$C$154,3,FALSE),""))</f>
        <v/>
      </c>
      <c r="F368" s="11" t="n"/>
      <c r="G368" s="11" t="n"/>
      <c r="H368" s="11" t="n"/>
      <c r="I368" s="13" t="n"/>
      <c r="J368" s="10" t="n"/>
      <c r="K368" s="13" t="n"/>
      <c r="L368" s="14" t="n"/>
      <c r="M368" s="14" t="n"/>
      <c r="N368" s="15">
        <f>IF(OR(L368="",M368=""),"",M368-L368)</f>
        <v/>
      </c>
      <c r="O368" s="15">
        <f>IF(OR(B368="",L368=""),"",IFERROR(L368-LOOKUP(2,1/($B$4:B367=B368),$M$4:M367),""))</f>
        <v/>
      </c>
      <c r="P368" s="16" t="n"/>
      <c r="Q368" s="16" t="n"/>
      <c r="R368" s="17" t="n"/>
      <c r="S368" s="11" t="n"/>
      <c r="T368" s="18">
        <f>IF(OR(A368="",I368=""),"",A368+I368)</f>
        <v/>
      </c>
      <c r="U368" s="18">
        <f>IF(OR(A368="",K368=""),"",IF(J368="",A368,J368)+K368)</f>
        <v/>
      </c>
    </row>
    <row r="369">
      <c r="A369" s="10" t="n"/>
      <c r="B369" s="11" t="n"/>
      <c r="C369" s="12">
        <f>IF(B369="","",IFERROR(VLOOKUP(B369,'السيارات'!$A$5:$F$104,6,FALSE),""))</f>
        <v/>
      </c>
      <c r="D369" s="11" t="n"/>
      <c r="E369" s="12">
        <f>IF(D369="","",IFERROR(VLOOKUP(D369,'السائقون'!$A$5:$C$154,3,FALSE),""))</f>
        <v/>
      </c>
      <c r="F369" s="11" t="n"/>
      <c r="G369" s="11" t="n"/>
      <c r="H369" s="11" t="n"/>
      <c r="I369" s="13" t="n"/>
      <c r="J369" s="10" t="n"/>
      <c r="K369" s="13" t="n"/>
      <c r="L369" s="14" t="n"/>
      <c r="M369" s="14" t="n"/>
      <c r="N369" s="15">
        <f>IF(OR(L369="",M369=""),"",M369-L369)</f>
        <v/>
      </c>
      <c r="O369" s="15">
        <f>IF(OR(B369="",L369=""),"",IFERROR(L369-LOOKUP(2,1/($B$4:B368=B369),$M$4:M368),""))</f>
        <v/>
      </c>
      <c r="P369" s="16" t="n"/>
      <c r="Q369" s="16" t="n"/>
      <c r="R369" s="17" t="n"/>
      <c r="S369" s="11" t="n"/>
      <c r="T369" s="18">
        <f>IF(OR(A369="",I369=""),"",A369+I369)</f>
        <v/>
      </c>
      <c r="U369" s="18">
        <f>IF(OR(A369="",K369=""),"",IF(J369="",A369,J369)+K369)</f>
        <v/>
      </c>
    </row>
    <row r="370">
      <c r="A370" s="10" t="n"/>
      <c r="B370" s="11" t="n"/>
      <c r="C370" s="12">
        <f>IF(B370="","",IFERROR(VLOOKUP(B370,'السيارات'!$A$5:$F$104,6,FALSE),""))</f>
        <v/>
      </c>
      <c r="D370" s="11" t="n"/>
      <c r="E370" s="12">
        <f>IF(D370="","",IFERROR(VLOOKUP(D370,'السائقون'!$A$5:$C$154,3,FALSE),""))</f>
        <v/>
      </c>
      <c r="F370" s="11" t="n"/>
      <c r="G370" s="11" t="n"/>
      <c r="H370" s="11" t="n"/>
      <c r="I370" s="13" t="n"/>
      <c r="J370" s="10" t="n"/>
      <c r="K370" s="13" t="n"/>
      <c r="L370" s="14" t="n"/>
      <c r="M370" s="14" t="n"/>
      <c r="N370" s="15">
        <f>IF(OR(L370="",M370=""),"",M370-L370)</f>
        <v/>
      </c>
      <c r="O370" s="15">
        <f>IF(OR(B370="",L370=""),"",IFERROR(L370-LOOKUP(2,1/($B$4:B369=B370),$M$4:M369),""))</f>
        <v/>
      </c>
      <c r="P370" s="16" t="n"/>
      <c r="Q370" s="16" t="n"/>
      <c r="R370" s="17" t="n"/>
      <c r="S370" s="11" t="n"/>
      <c r="T370" s="18">
        <f>IF(OR(A370="",I370=""),"",A370+I370)</f>
        <v/>
      </c>
      <c r="U370" s="18">
        <f>IF(OR(A370="",K370=""),"",IF(J370="",A370,J370)+K370)</f>
        <v/>
      </c>
    </row>
    <row r="371">
      <c r="A371" s="10" t="n"/>
      <c r="B371" s="11" t="n"/>
      <c r="C371" s="12">
        <f>IF(B371="","",IFERROR(VLOOKUP(B371,'السيارات'!$A$5:$F$104,6,FALSE),""))</f>
        <v/>
      </c>
      <c r="D371" s="11" t="n"/>
      <c r="E371" s="12">
        <f>IF(D371="","",IFERROR(VLOOKUP(D371,'السائقون'!$A$5:$C$154,3,FALSE),""))</f>
        <v/>
      </c>
      <c r="F371" s="11" t="n"/>
      <c r="G371" s="11" t="n"/>
      <c r="H371" s="11" t="n"/>
      <c r="I371" s="13" t="n"/>
      <c r="J371" s="10" t="n"/>
      <c r="K371" s="13" t="n"/>
      <c r="L371" s="14" t="n"/>
      <c r="M371" s="14" t="n"/>
      <c r="N371" s="15">
        <f>IF(OR(L371="",M371=""),"",M371-L371)</f>
        <v/>
      </c>
      <c r="O371" s="15">
        <f>IF(OR(B371="",L371=""),"",IFERROR(L371-LOOKUP(2,1/($B$4:B370=B371),$M$4:M370),""))</f>
        <v/>
      </c>
      <c r="P371" s="16" t="n"/>
      <c r="Q371" s="16" t="n"/>
      <c r="R371" s="17" t="n"/>
      <c r="S371" s="11" t="n"/>
      <c r="T371" s="18">
        <f>IF(OR(A371="",I371=""),"",A371+I371)</f>
        <v/>
      </c>
      <c r="U371" s="18">
        <f>IF(OR(A371="",K371=""),"",IF(J371="",A371,J371)+K371)</f>
        <v/>
      </c>
    </row>
    <row r="372">
      <c r="A372" s="10" t="n"/>
      <c r="B372" s="11" t="n"/>
      <c r="C372" s="12">
        <f>IF(B372="","",IFERROR(VLOOKUP(B372,'السيارات'!$A$5:$F$104,6,FALSE),""))</f>
        <v/>
      </c>
      <c r="D372" s="11" t="n"/>
      <c r="E372" s="12">
        <f>IF(D372="","",IFERROR(VLOOKUP(D372,'السائقون'!$A$5:$C$154,3,FALSE),""))</f>
        <v/>
      </c>
      <c r="F372" s="11" t="n"/>
      <c r="G372" s="11" t="n"/>
      <c r="H372" s="11" t="n"/>
      <c r="I372" s="13" t="n"/>
      <c r="J372" s="10" t="n"/>
      <c r="K372" s="13" t="n"/>
      <c r="L372" s="14" t="n"/>
      <c r="M372" s="14" t="n"/>
      <c r="N372" s="15">
        <f>IF(OR(L372="",M372=""),"",M372-L372)</f>
        <v/>
      </c>
      <c r="O372" s="15">
        <f>IF(OR(B372="",L372=""),"",IFERROR(L372-LOOKUP(2,1/($B$4:B371=B372),$M$4:M371),""))</f>
        <v/>
      </c>
      <c r="P372" s="16" t="n"/>
      <c r="Q372" s="16" t="n"/>
      <c r="R372" s="17" t="n"/>
      <c r="S372" s="11" t="n"/>
      <c r="T372" s="18">
        <f>IF(OR(A372="",I372=""),"",A372+I372)</f>
        <v/>
      </c>
      <c r="U372" s="18">
        <f>IF(OR(A372="",K372=""),"",IF(J372="",A372,J372)+K372)</f>
        <v/>
      </c>
    </row>
    <row r="373">
      <c r="A373" s="10" t="n"/>
      <c r="B373" s="11" t="n"/>
      <c r="C373" s="12">
        <f>IF(B373="","",IFERROR(VLOOKUP(B373,'السيارات'!$A$5:$F$104,6,FALSE),""))</f>
        <v/>
      </c>
      <c r="D373" s="11" t="n"/>
      <c r="E373" s="12">
        <f>IF(D373="","",IFERROR(VLOOKUP(D373,'السائقون'!$A$5:$C$154,3,FALSE),""))</f>
        <v/>
      </c>
      <c r="F373" s="11" t="n"/>
      <c r="G373" s="11" t="n"/>
      <c r="H373" s="11" t="n"/>
      <c r="I373" s="13" t="n"/>
      <c r="J373" s="10" t="n"/>
      <c r="K373" s="13" t="n"/>
      <c r="L373" s="14" t="n"/>
      <c r="M373" s="14" t="n"/>
      <c r="N373" s="15">
        <f>IF(OR(L373="",M373=""),"",M373-L373)</f>
        <v/>
      </c>
      <c r="O373" s="15">
        <f>IF(OR(B373="",L373=""),"",IFERROR(L373-LOOKUP(2,1/($B$4:B372=B373),$M$4:M372),""))</f>
        <v/>
      </c>
      <c r="P373" s="16" t="n"/>
      <c r="Q373" s="16" t="n"/>
      <c r="R373" s="17" t="n"/>
      <c r="S373" s="11" t="n"/>
      <c r="T373" s="18">
        <f>IF(OR(A373="",I373=""),"",A373+I373)</f>
        <v/>
      </c>
      <c r="U373" s="18">
        <f>IF(OR(A373="",K373=""),"",IF(J373="",A373,J373)+K373)</f>
        <v/>
      </c>
    </row>
    <row r="374">
      <c r="A374" s="10" t="n"/>
      <c r="B374" s="11" t="n"/>
      <c r="C374" s="12">
        <f>IF(B374="","",IFERROR(VLOOKUP(B374,'السيارات'!$A$5:$F$104,6,FALSE),""))</f>
        <v/>
      </c>
      <c r="D374" s="11" t="n"/>
      <c r="E374" s="12">
        <f>IF(D374="","",IFERROR(VLOOKUP(D374,'السائقون'!$A$5:$C$154,3,FALSE),""))</f>
        <v/>
      </c>
      <c r="F374" s="11" t="n"/>
      <c r="G374" s="11" t="n"/>
      <c r="H374" s="11" t="n"/>
      <c r="I374" s="13" t="n"/>
      <c r="J374" s="10" t="n"/>
      <c r="K374" s="13" t="n"/>
      <c r="L374" s="14" t="n"/>
      <c r="M374" s="14" t="n"/>
      <c r="N374" s="15">
        <f>IF(OR(L374="",M374=""),"",M374-L374)</f>
        <v/>
      </c>
      <c r="O374" s="15">
        <f>IF(OR(B374="",L374=""),"",IFERROR(L374-LOOKUP(2,1/($B$4:B373=B374),$M$4:M373),""))</f>
        <v/>
      </c>
      <c r="P374" s="16" t="n"/>
      <c r="Q374" s="16" t="n"/>
      <c r="R374" s="17" t="n"/>
      <c r="S374" s="11" t="n"/>
      <c r="T374" s="18">
        <f>IF(OR(A374="",I374=""),"",A374+I374)</f>
        <v/>
      </c>
      <c r="U374" s="18">
        <f>IF(OR(A374="",K374=""),"",IF(J374="",A374,J374)+K374)</f>
        <v/>
      </c>
    </row>
    <row r="375">
      <c r="A375" s="10" t="n"/>
      <c r="B375" s="11" t="n"/>
      <c r="C375" s="12">
        <f>IF(B375="","",IFERROR(VLOOKUP(B375,'السيارات'!$A$5:$F$104,6,FALSE),""))</f>
        <v/>
      </c>
      <c r="D375" s="11" t="n"/>
      <c r="E375" s="12">
        <f>IF(D375="","",IFERROR(VLOOKUP(D375,'السائقون'!$A$5:$C$154,3,FALSE),""))</f>
        <v/>
      </c>
      <c r="F375" s="11" t="n"/>
      <c r="G375" s="11" t="n"/>
      <c r="H375" s="11" t="n"/>
      <c r="I375" s="13" t="n"/>
      <c r="J375" s="10" t="n"/>
      <c r="K375" s="13" t="n"/>
      <c r="L375" s="14" t="n"/>
      <c r="M375" s="14" t="n"/>
      <c r="N375" s="15">
        <f>IF(OR(L375="",M375=""),"",M375-L375)</f>
        <v/>
      </c>
      <c r="O375" s="15">
        <f>IF(OR(B375="",L375=""),"",IFERROR(L375-LOOKUP(2,1/($B$4:B374=B375),$M$4:M374),""))</f>
        <v/>
      </c>
      <c r="P375" s="16" t="n"/>
      <c r="Q375" s="16" t="n"/>
      <c r="R375" s="17" t="n"/>
      <c r="S375" s="11" t="n"/>
      <c r="T375" s="18">
        <f>IF(OR(A375="",I375=""),"",A375+I375)</f>
        <v/>
      </c>
      <c r="U375" s="18">
        <f>IF(OR(A375="",K375=""),"",IF(J375="",A375,J375)+K375)</f>
        <v/>
      </c>
    </row>
    <row r="376">
      <c r="A376" s="10" t="n"/>
      <c r="B376" s="11" t="n"/>
      <c r="C376" s="12">
        <f>IF(B376="","",IFERROR(VLOOKUP(B376,'السيارات'!$A$5:$F$104,6,FALSE),""))</f>
        <v/>
      </c>
      <c r="D376" s="11" t="n"/>
      <c r="E376" s="12">
        <f>IF(D376="","",IFERROR(VLOOKUP(D376,'السائقون'!$A$5:$C$154,3,FALSE),""))</f>
        <v/>
      </c>
      <c r="F376" s="11" t="n"/>
      <c r="G376" s="11" t="n"/>
      <c r="H376" s="11" t="n"/>
      <c r="I376" s="13" t="n"/>
      <c r="J376" s="10" t="n"/>
      <c r="K376" s="13" t="n"/>
      <c r="L376" s="14" t="n"/>
      <c r="M376" s="14" t="n"/>
      <c r="N376" s="15">
        <f>IF(OR(L376="",M376=""),"",M376-L376)</f>
        <v/>
      </c>
      <c r="O376" s="15">
        <f>IF(OR(B376="",L376=""),"",IFERROR(L376-LOOKUP(2,1/($B$4:B375=B376),$M$4:M375),""))</f>
        <v/>
      </c>
      <c r="P376" s="16" t="n"/>
      <c r="Q376" s="16" t="n"/>
      <c r="R376" s="17" t="n"/>
      <c r="S376" s="11" t="n"/>
      <c r="T376" s="18">
        <f>IF(OR(A376="",I376=""),"",A376+I376)</f>
        <v/>
      </c>
      <c r="U376" s="18">
        <f>IF(OR(A376="",K376=""),"",IF(J376="",A376,J376)+K376)</f>
        <v/>
      </c>
    </row>
    <row r="377">
      <c r="A377" s="10" t="n"/>
      <c r="B377" s="11" t="n"/>
      <c r="C377" s="12">
        <f>IF(B377="","",IFERROR(VLOOKUP(B377,'السيارات'!$A$5:$F$104,6,FALSE),""))</f>
        <v/>
      </c>
      <c r="D377" s="11" t="n"/>
      <c r="E377" s="12">
        <f>IF(D377="","",IFERROR(VLOOKUP(D377,'السائقون'!$A$5:$C$154,3,FALSE),""))</f>
        <v/>
      </c>
      <c r="F377" s="11" t="n"/>
      <c r="G377" s="11" t="n"/>
      <c r="H377" s="11" t="n"/>
      <c r="I377" s="13" t="n"/>
      <c r="J377" s="10" t="n"/>
      <c r="K377" s="13" t="n"/>
      <c r="L377" s="14" t="n"/>
      <c r="M377" s="14" t="n"/>
      <c r="N377" s="15">
        <f>IF(OR(L377="",M377=""),"",M377-L377)</f>
        <v/>
      </c>
      <c r="O377" s="15">
        <f>IF(OR(B377="",L377=""),"",IFERROR(L377-LOOKUP(2,1/($B$4:B376=B377),$M$4:M376),""))</f>
        <v/>
      </c>
      <c r="P377" s="16" t="n"/>
      <c r="Q377" s="16" t="n"/>
      <c r="R377" s="17" t="n"/>
      <c r="S377" s="11" t="n"/>
      <c r="T377" s="18">
        <f>IF(OR(A377="",I377=""),"",A377+I377)</f>
        <v/>
      </c>
      <c r="U377" s="18">
        <f>IF(OR(A377="",K377=""),"",IF(J377="",A377,J377)+K377)</f>
        <v/>
      </c>
    </row>
    <row r="378">
      <c r="A378" s="10" t="n"/>
      <c r="B378" s="11" t="n"/>
      <c r="C378" s="12">
        <f>IF(B378="","",IFERROR(VLOOKUP(B378,'السيارات'!$A$5:$F$104,6,FALSE),""))</f>
        <v/>
      </c>
      <c r="D378" s="11" t="n"/>
      <c r="E378" s="12">
        <f>IF(D378="","",IFERROR(VLOOKUP(D378,'السائقون'!$A$5:$C$154,3,FALSE),""))</f>
        <v/>
      </c>
      <c r="F378" s="11" t="n"/>
      <c r="G378" s="11" t="n"/>
      <c r="H378" s="11" t="n"/>
      <c r="I378" s="13" t="n"/>
      <c r="J378" s="10" t="n"/>
      <c r="K378" s="13" t="n"/>
      <c r="L378" s="14" t="n"/>
      <c r="M378" s="14" t="n"/>
      <c r="N378" s="15">
        <f>IF(OR(L378="",M378=""),"",M378-L378)</f>
        <v/>
      </c>
      <c r="O378" s="15">
        <f>IF(OR(B378="",L378=""),"",IFERROR(L378-LOOKUP(2,1/($B$4:B377=B378),$M$4:M377),""))</f>
        <v/>
      </c>
      <c r="P378" s="16" t="n"/>
      <c r="Q378" s="16" t="n"/>
      <c r="R378" s="17" t="n"/>
      <c r="S378" s="11" t="n"/>
      <c r="T378" s="18">
        <f>IF(OR(A378="",I378=""),"",A378+I378)</f>
        <v/>
      </c>
      <c r="U378" s="18">
        <f>IF(OR(A378="",K378=""),"",IF(J378="",A378,J378)+K378)</f>
        <v/>
      </c>
    </row>
    <row r="379">
      <c r="A379" s="10" t="n"/>
      <c r="B379" s="11" t="n"/>
      <c r="C379" s="12">
        <f>IF(B379="","",IFERROR(VLOOKUP(B379,'السيارات'!$A$5:$F$104,6,FALSE),""))</f>
        <v/>
      </c>
      <c r="D379" s="11" t="n"/>
      <c r="E379" s="12">
        <f>IF(D379="","",IFERROR(VLOOKUP(D379,'السائقون'!$A$5:$C$154,3,FALSE),""))</f>
        <v/>
      </c>
      <c r="F379" s="11" t="n"/>
      <c r="G379" s="11" t="n"/>
      <c r="H379" s="11" t="n"/>
      <c r="I379" s="13" t="n"/>
      <c r="J379" s="10" t="n"/>
      <c r="K379" s="13" t="n"/>
      <c r="L379" s="14" t="n"/>
      <c r="M379" s="14" t="n"/>
      <c r="N379" s="15">
        <f>IF(OR(L379="",M379=""),"",M379-L379)</f>
        <v/>
      </c>
      <c r="O379" s="15">
        <f>IF(OR(B379="",L379=""),"",IFERROR(L379-LOOKUP(2,1/($B$4:B378=B379),$M$4:M378),""))</f>
        <v/>
      </c>
      <c r="P379" s="16" t="n"/>
      <c r="Q379" s="16" t="n"/>
      <c r="R379" s="17" t="n"/>
      <c r="S379" s="11" t="n"/>
      <c r="T379" s="18">
        <f>IF(OR(A379="",I379=""),"",A379+I379)</f>
        <v/>
      </c>
      <c r="U379" s="18">
        <f>IF(OR(A379="",K379=""),"",IF(J379="",A379,J379)+K379)</f>
        <v/>
      </c>
    </row>
    <row r="380">
      <c r="A380" s="10" t="n"/>
      <c r="B380" s="11" t="n"/>
      <c r="C380" s="12">
        <f>IF(B380="","",IFERROR(VLOOKUP(B380,'السيارات'!$A$5:$F$104,6,FALSE),""))</f>
        <v/>
      </c>
      <c r="D380" s="11" t="n"/>
      <c r="E380" s="12">
        <f>IF(D380="","",IFERROR(VLOOKUP(D380,'السائقون'!$A$5:$C$154,3,FALSE),""))</f>
        <v/>
      </c>
      <c r="F380" s="11" t="n"/>
      <c r="G380" s="11" t="n"/>
      <c r="H380" s="11" t="n"/>
      <c r="I380" s="13" t="n"/>
      <c r="J380" s="10" t="n"/>
      <c r="K380" s="13" t="n"/>
      <c r="L380" s="14" t="n"/>
      <c r="M380" s="14" t="n"/>
      <c r="N380" s="15">
        <f>IF(OR(L380="",M380=""),"",M380-L380)</f>
        <v/>
      </c>
      <c r="O380" s="15">
        <f>IF(OR(B380="",L380=""),"",IFERROR(L380-LOOKUP(2,1/($B$4:B379=B380),$M$4:M379),""))</f>
        <v/>
      </c>
      <c r="P380" s="16" t="n"/>
      <c r="Q380" s="16" t="n"/>
      <c r="R380" s="17" t="n"/>
      <c r="S380" s="11" t="n"/>
      <c r="T380" s="18">
        <f>IF(OR(A380="",I380=""),"",A380+I380)</f>
        <v/>
      </c>
      <c r="U380" s="18">
        <f>IF(OR(A380="",K380=""),"",IF(J380="",A380,J380)+K380)</f>
        <v/>
      </c>
    </row>
    <row r="381">
      <c r="A381" s="10" t="n"/>
      <c r="B381" s="11" t="n"/>
      <c r="C381" s="12">
        <f>IF(B381="","",IFERROR(VLOOKUP(B381,'السيارات'!$A$5:$F$104,6,FALSE),""))</f>
        <v/>
      </c>
      <c r="D381" s="11" t="n"/>
      <c r="E381" s="12">
        <f>IF(D381="","",IFERROR(VLOOKUP(D381,'السائقون'!$A$5:$C$154,3,FALSE),""))</f>
        <v/>
      </c>
      <c r="F381" s="11" t="n"/>
      <c r="G381" s="11" t="n"/>
      <c r="H381" s="11" t="n"/>
      <c r="I381" s="13" t="n"/>
      <c r="J381" s="10" t="n"/>
      <c r="K381" s="13" t="n"/>
      <c r="L381" s="14" t="n"/>
      <c r="M381" s="14" t="n"/>
      <c r="N381" s="15">
        <f>IF(OR(L381="",M381=""),"",M381-L381)</f>
        <v/>
      </c>
      <c r="O381" s="15">
        <f>IF(OR(B381="",L381=""),"",IFERROR(L381-LOOKUP(2,1/($B$4:B380=B381),$M$4:M380),""))</f>
        <v/>
      </c>
      <c r="P381" s="16" t="n"/>
      <c r="Q381" s="16" t="n"/>
      <c r="R381" s="17" t="n"/>
      <c r="S381" s="11" t="n"/>
      <c r="T381" s="18">
        <f>IF(OR(A381="",I381=""),"",A381+I381)</f>
        <v/>
      </c>
      <c r="U381" s="18">
        <f>IF(OR(A381="",K381=""),"",IF(J381="",A381,J381)+K381)</f>
        <v/>
      </c>
    </row>
    <row r="382">
      <c r="A382" s="10" t="n"/>
      <c r="B382" s="11" t="n"/>
      <c r="C382" s="12">
        <f>IF(B382="","",IFERROR(VLOOKUP(B382,'السيارات'!$A$5:$F$104,6,FALSE),""))</f>
        <v/>
      </c>
      <c r="D382" s="11" t="n"/>
      <c r="E382" s="12">
        <f>IF(D382="","",IFERROR(VLOOKUP(D382,'السائقون'!$A$5:$C$154,3,FALSE),""))</f>
        <v/>
      </c>
      <c r="F382" s="11" t="n"/>
      <c r="G382" s="11" t="n"/>
      <c r="H382" s="11" t="n"/>
      <c r="I382" s="13" t="n"/>
      <c r="J382" s="10" t="n"/>
      <c r="K382" s="13" t="n"/>
      <c r="L382" s="14" t="n"/>
      <c r="M382" s="14" t="n"/>
      <c r="N382" s="15">
        <f>IF(OR(L382="",M382=""),"",M382-L382)</f>
        <v/>
      </c>
      <c r="O382" s="15">
        <f>IF(OR(B382="",L382=""),"",IFERROR(L382-LOOKUP(2,1/($B$4:B381=B382),$M$4:M381),""))</f>
        <v/>
      </c>
      <c r="P382" s="16" t="n"/>
      <c r="Q382" s="16" t="n"/>
      <c r="R382" s="17" t="n"/>
      <c r="S382" s="11" t="n"/>
      <c r="T382" s="18">
        <f>IF(OR(A382="",I382=""),"",A382+I382)</f>
        <v/>
      </c>
      <c r="U382" s="18">
        <f>IF(OR(A382="",K382=""),"",IF(J382="",A382,J382)+K382)</f>
        <v/>
      </c>
    </row>
    <row r="383">
      <c r="A383" s="10" t="n"/>
      <c r="B383" s="11" t="n"/>
      <c r="C383" s="12">
        <f>IF(B383="","",IFERROR(VLOOKUP(B383,'السيارات'!$A$5:$F$104,6,FALSE),""))</f>
        <v/>
      </c>
      <c r="D383" s="11" t="n"/>
      <c r="E383" s="12">
        <f>IF(D383="","",IFERROR(VLOOKUP(D383,'السائقون'!$A$5:$C$154,3,FALSE),""))</f>
        <v/>
      </c>
      <c r="F383" s="11" t="n"/>
      <c r="G383" s="11" t="n"/>
      <c r="H383" s="11" t="n"/>
      <c r="I383" s="13" t="n"/>
      <c r="J383" s="10" t="n"/>
      <c r="K383" s="13" t="n"/>
      <c r="L383" s="14" t="n"/>
      <c r="M383" s="14" t="n"/>
      <c r="N383" s="15">
        <f>IF(OR(L383="",M383=""),"",M383-L383)</f>
        <v/>
      </c>
      <c r="O383" s="15">
        <f>IF(OR(B383="",L383=""),"",IFERROR(L383-LOOKUP(2,1/($B$4:B382=B383),$M$4:M382),""))</f>
        <v/>
      </c>
      <c r="P383" s="16" t="n"/>
      <c r="Q383" s="16" t="n"/>
      <c r="R383" s="17" t="n"/>
      <c r="S383" s="11" t="n"/>
      <c r="T383" s="18">
        <f>IF(OR(A383="",I383=""),"",A383+I383)</f>
        <v/>
      </c>
      <c r="U383" s="18">
        <f>IF(OR(A383="",K383=""),"",IF(J383="",A383,J383)+K383)</f>
        <v/>
      </c>
    </row>
    <row r="384">
      <c r="A384" s="10" t="n"/>
      <c r="B384" s="11" t="n"/>
      <c r="C384" s="12">
        <f>IF(B384="","",IFERROR(VLOOKUP(B384,'السيارات'!$A$5:$F$104,6,FALSE),""))</f>
        <v/>
      </c>
      <c r="D384" s="11" t="n"/>
      <c r="E384" s="12">
        <f>IF(D384="","",IFERROR(VLOOKUP(D384,'السائقون'!$A$5:$C$154,3,FALSE),""))</f>
        <v/>
      </c>
      <c r="F384" s="11" t="n"/>
      <c r="G384" s="11" t="n"/>
      <c r="H384" s="11" t="n"/>
      <c r="I384" s="13" t="n"/>
      <c r="J384" s="10" t="n"/>
      <c r="K384" s="13" t="n"/>
      <c r="L384" s="14" t="n"/>
      <c r="M384" s="14" t="n"/>
      <c r="N384" s="15">
        <f>IF(OR(L384="",M384=""),"",M384-L384)</f>
        <v/>
      </c>
      <c r="O384" s="15">
        <f>IF(OR(B384="",L384=""),"",IFERROR(L384-LOOKUP(2,1/($B$4:B383=B384),$M$4:M383),""))</f>
        <v/>
      </c>
      <c r="P384" s="16" t="n"/>
      <c r="Q384" s="16" t="n"/>
      <c r="R384" s="17" t="n"/>
      <c r="S384" s="11" t="n"/>
      <c r="T384" s="18">
        <f>IF(OR(A384="",I384=""),"",A384+I384)</f>
        <v/>
      </c>
      <c r="U384" s="18">
        <f>IF(OR(A384="",K384=""),"",IF(J384="",A384,J384)+K384)</f>
        <v/>
      </c>
    </row>
    <row r="385">
      <c r="A385" s="10" t="n"/>
      <c r="B385" s="11" t="n"/>
      <c r="C385" s="12">
        <f>IF(B385="","",IFERROR(VLOOKUP(B385,'السيارات'!$A$5:$F$104,6,FALSE),""))</f>
        <v/>
      </c>
      <c r="D385" s="11" t="n"/>
      <c r="E385" s="12">
        <f>IF(D385="","",IFERROR(VLOOKUP(D385,'السائقون'!$A$5:$C$154,3,FALSE),""))</f>
        <v/>
      </c>
      <c r="F385" s="11" t="n"/>
      <c r="G385" s="11" t="n"/>
      <c r="H385" s="11" t="n"/>
      <c r="I385" s="13" t="n"/>
      <c r="J385" s="10" t="n"/>
      <c r="K385" s="13" t="n"/>
      <c r="L385" s="14" t="n"/>
      <c r="M385" s="14" t="n"/>
      <c r="N385" s="15">
        <f>IF(OR(L385="",M385=""),"",M385-L385)</f>
        <v/>
      </c>
      <c r="O385" s="15">
        <f>IF(OR(B385="",L385=""),"",IFERROR(L385-LOOKUP(2,1/($B$4:B384=B385),$M$4:M384),""))</f>
        <v/>
      </c>
      <c r="P385" s="16" t="n"/>
      <c r="Q385" s="16" t="n"/>
      <c r="R385" s="17" t="n"/>
      <c r="S385" s="11" t="n"/>
      <c r="T385" s="18">
        <f>IF(OR(A385="",I385=""),"",A385+I385)</f>
        <v/>
      </c>
      <c r="U385" s="18">
        <f>IF(OR(A385="",K385=""),"",IF(J385="",A385,J385)+K385)</f>
        <v/>
      </c>
    </row>
    <row r="386">
      <c r="A386" s="10" t="n"/>
      <c r="B386" s="11" t="n"/>
      <c r="C386" s="12">
        <f>IF(B386="","",IFERROR(VLOOKUP(B386,'السيارات'!$A$5:$F$104,6,FALSE),""))</f>
        <v/>
      </c>
      <c r="D386" s="11" t="n"/>
      <c r="E386" s="12">
        <f>IF(D386="","",IFERROR(VLOOKUP(D386,'السائقون'!$A$5:$C$154,3,FALSE),""))</f>
        <v/>
      </c>
      <c r="F386" s="11" t="n"/>
      <c r="G386" s="11" t="n"/>
      <c r="H386" s="11" t="n"/>
      <c r="I386" s="13" t="n"/>
      <c r="J386" s="10" t="n"/>
      <c r="K386" s="13" t="n"/>
      <c r="L386" s="14" t="n"/>
      <c r="M386" s="14" t="n"/>
      <c r="N386" s="15">
        <f>IF(OR(L386="",M386=""),"",M386-L386)</f>
        <v/>
      </c>
      <c r="O386" s="15">
        <f>IF(OR(B386="",L386=""),"",IFERROR(L386-LOOKUP(2,1/($B$4:B385=B386),$M$4:M385),""))</f>
        <v/>
      </c>
      <c r="P386" s="16" t="n"/>
      <c r="Q386" s="16" t="n"/>
      <c r="R386" s="17" t="n"/>
      <c r="S386" s="11" t="n"/>
      <c r="T386" s="18">
        <f>IF(OR(A386="",I386=""),"",A386+I386)</f>
        <v/>
      </c>
      <c r="U386" s="18">
        <f>IF(OR(A386="",K386=""),"",IF(J386="",A386,J386)+K386)</f>
        <v/>
      </c>
    </row>
    <row r="387">
      <c r="A387" s="10" t="n"/>
      <c r="B387" s="11" t="n"/>
      <c r="C387" s="12">
        <f>IF(B387="","",IFERROR(VLOOKUP(B387,'السيارات'!$A$5:$F$104,6,FALSE),""))</f>
        <v/>
      </c>
      <c r="D387" s="11" t="n"/>
      <c r="E387" s="12">
        <f>IF(D387="","",IFERROR(VLOOKUP(D387,'السائقون'!$A$5:$C$154,3,FALSE),""))</f>
        <v/>
      </c>
      <c r="F387" s="11" t="n"/>
      <c r="G387" s="11" t="n"/>
      <c r="H387" s="11" t="n"/>
      <c r="I387" s="13" t="n"/>
      <c r="J387" s="10" t="n"/>
      <c r="K387" s="13" t="n"/>
      <c r="L387" s="14" t="n"/>
      <c r="M387" s="14" t="n"/>
      <c r="N387" s="15">
        <f>IF(OR(L387="",M387=""),"",M387-L387)</f>
        <v/>
      </c>
      <c r="O387" s="15">
        <f>IF(OR(B387="",L387=""),"",IFERROR(L387-LOOKUP(2,1/($B$4:B386=B387),$M$4:M386),""))</f>
        <v/>
      </c>
      <c r="P387" s="16" t="n"/>
      <c r="Q387" s="16" t="n"/>
      <c r="R387" s="17" t="n"/>
      <c r="S387" s="11" t="n"/>
      <c r="T387" s="18">
        <f>IF(OR(A387="",I387=""),"",A387+I387)</f>
        <v/>
      </c>
      <c r="U387" s="18">
        <f>IF(OR(A387="",K387=""),"",IF(J387="",A387,J387)+K387)</f>
        <v/>
      </c>
    </row>
    <row r="388">
      <c r="A388" s="10" t="n"/>
      <c r="B388" s="11" t="n"/>
      <c r="C388" s="12">
        <f>IF(B388="","",IFERROR(VLOOKUP(B388,'السيارات'!$A$5:$F$104,6,FALSE),""))</f>
        <v/>
      </c>
      <c r="D388" s="11" t="n"/>
      <c r="E388" s="12">
        <f>IF(D388="","",IFERROR(VLOOKUP(D388,'السائقون'!$A$5:$C$154,3,FALSE),""))</f>
        <v/>
      </c>
      <c r="F388" s="11" t="n"/>
      <c r="G388" s="11" t="n"/>
      <c r="H388" s="11" t="n"/>
      <c r="I388" s="13" t="n"/>
      <c r="J388" s="10" t="n"/>
      <c r="K388" s="13" t="n"/>
      <c r="L388" s="14" t="n"/>
      <c r="M388" s="14" t="n"/>
      <c r="N388" s="15">
        <f>IF(OR(L388="",M388=""),"",M388-L388)</f>
        <v/>
      </c>
      <c r="O388" s="15">
        <f>IF(OR(B388="",L388=""),"",IFERROR(L388-LOOKUP(2,1/($B$4:B387=B388),$M$4:M387),""))</f>
        <v/>
      </c>
      <c r="P388" s="16" t="n"/>
      <c r="Q388" s="16" t="n"/>
      <c r="R388" s="17" t="n"/>
      <c r="S388" s="11" t="n"/>
      <c r="T388" s="18">
        <f>IF(OR(A388="",I388=""),"",A388+I388)</f>
        <v/>
      </c>
      <c r="U388" s="18">
        <f>IF(OR(A388="",K388=""),"",IF(J388="",A388,J388)+K388)</f>
        <v/>
      </c>
    </row>
    <row r="389">
      <c r="A389" s="10" t="n"/>
      <c r="B389" s="11" t="n"/>
      <c r="C389" s="12">
        <f>IF(B389="","",IFERROR(VLOOKUP(B389,'السيارات'!$A$5:$F$104,6,FALSE),""))</f>
        <v/>
      </c>
      <c r="D389" s="11" t="n"/>
      <c r="E389" s="12">
        <f>IF(D389="","",IFERROR(VLOOKUP(D389,'السائقون'!$A$5:$C$154,3,FALSE),""))</f>
        <v/>
      </c>
      <c r="F389" s="11" t="n"/>
      <c r="G389" s="11" t="n"/>
      <c r="H389" s="11" t="n"/>
      <c r="I389" s="13" t="n"/>
      <c r="J389" s="10" t="n"/>
      <c r="K389" s="13" t="n"/>
      <c r="L389" s="14" t="n"/>
      <c r="M389" s="14" t="n"/>
      <c r="N389" s="15">
        <f>IF(OR(L389="",M389=""),"",M389-L389)</f>
        <v/>
      </c>
      <c r="O389" s="15">
        <f>IF(OR(B389="",L389=""),"",IFERROR(L389-LOOKUP(2,1/($B$4:B388=B389),$M$4:M388),""))</f>
        <v/>
      </c>
      <c r="P389" s="16" t="n"/>
      <c r="Q389" s="16" t="n"/>
      <c r="R389" s="17" t="n"/>
      <c r="S389" s="11" t="n"/>
      <c r="T389" s="18">
        <f>IF(OR(A389="",I389=""),"",A389+I389)</f>
        <v/>
      </c>
      <c r="U389" s="18">
        <f>IF(OR(A389="",K389=""),"",IF(J389="",A389,J389)+K389)</f>
        <v/>
      </c>
    </row>
    <row r="390">
      <c r="A390" s="10" t="n"/>
      <c r="B390" s="11" t="n"/>
      <c r="C390" s="12">
        <f>IF(B390="","",IFERROR(VLOOKUP(B390,'السيارات'!$A$5:$F$104,6,FALSE),""))</f>
        <v/>
      </c>
      <c r="D390" s="11" t="n"/>
      <c r="E390" s="12">
        <f>IF(D390="","",IFERROR(VLOOKUP(D390,'السائقون'!$A$5:$C$154,3,FALSE),""))</f>
        <v/>
      </c>
      <c r="F390" s="11" t="n"/>
      <c r="G390" s="11" t="n"/>
      <c r="H390" s="11" t="n"/>
      <c r="I390" s="13" t="n"/>
      <c r="J390" s="10" t="n"/>
      <c r="K390" s="13" t="n"/>
      <c r="L390" s="14" t="n"/>
      <c r="M390" s="14" t="n"/>
      <c r="N390" s="15">
        <f>IF(OR(L390="",M390=""),"",M390-L390)</f>
        <v/>
      </c>
      <c r="O390" s="15">
        <f>IF(OR(B390="",L390=""),"",IFERROR(L390-LOOKUP(2,1/($B$4:B389=B390),$M$4:M389),""))</f>
        <v/>
      </c>
      <c r="P390" s="16" t="n"/>
      <c r="Q390" s="16" t="n"/>
      <c r="R390" s="17" t="n"/>
      <c r="S390" s="11" t="n"/>
      <c r="T390" s="18">
        <f>IF(OR(A390="",I390=""),"",A390+I390)</f>
        <v/>
      </c>
      <c r="U390" s="18">
        <f>IF(OR(A390="",K390=""),"",IF(J390="",A390,J390)+K390)</f>
        <v/>
      </c>
    </row>
    <row r="391">
      <c r="A391" s="10" t="n"/>
      <c r="B391" s="11" t="n"/>
      <c r="C391" s="12">
        <f>IF(B391="","",IFERROR(VLOOKUP(B391,'السيارات'!$A$5:$F$104,6,FALSE),""))</f>
        <v/>
      </c>
      <c r="D391" s="11" t="n"/>
      <c r="E391" s="12">
        <f>IF(D391="","",IFERROR(VLOOKUP(D391,'السائقون'!$A$5:$C$154,3,FALSE),""))</f>
        <v/>
      </c>
      <c r="F391" s="11" t="n"/>
      <c r="G391" s="11" t="n"/>
      <c r="H391" s="11" t="n"/>
      <c r="I391" s="13" t="n"/>
      <c r="J391" s="10" t="n"/>
      <c r="K391" s="13" t="n"/>
      <c r="L391" s="14" t="n"/>
      <c r="M391" s="14" t="n"/>
      <c r="N391" s="15">
        <f>IF(OR(L391="",M391=""),"",M391-L391)</f>
        <v/>
      </c>
      <c r="O391" s="15">
        <f>IF(OR(B391="",L391=""),"",IFERROR(L391-LOOKUP(2,1/($B$4:B390=B391),$M$4:M390),""))</f>
        <v/>
      </c>
      <c r="P391" s="16" t="n"/>
      <c r="Q391" s="16" t="n"/>
      <c r="R391" s="17" t="n"/>
      <c r="S391" s="11" t="n"/>
      <c r="T391" s="18">
        <f>IF(OR(A391="",I391=""),"",A391+I391)</f>
        <v/>
      </c>
      <c r="U391" s="18">
        <f>IF(OR(A391="",K391=""),"",IF(J391="",A391,J391)+K391)</f>
        <v/>
      </c>
    </row>
    <row r="392">
      <c r="A392" s="10" t="n"/>
      <c r="B392" s="11" t="n"/>
      <c r="C392" s="12">
        <f>IF(B392="","",IFERROR(VLOOKUP(B392,'السيارات'!$A$5:$F$104,6,FALSE),""))</f>
        <v/>
      </c>
      <c r="D392" s="11" t="n"/>
      <c r="E392" s="12">
        <f>IF(D392="","",IFERROR(VLOOKUP(D392,'السائقون'!$A$5:$C$154,3,FALSE),""))</f>
        <v/>
      </c>
      <c r="F392" s="11" t="n"/>
      <c r="G392" s="11" t="n"/>
      <c r="H392" s="11" t="n"/>
      <c r="I392" s="13" t="n"/>
      <c r="J392" s="10" t="n"/>
      <c r="K392" s="13" t="n"/>
      <c r="L392" s="14" t="n"/>
      <c r="M392" s="14" t="n"/>
      <c r="N392" s="15">
        <f>IF(OR(L392="",M392=""),"",M392-L392)</f>
        <v/>
      </c>
      <c r="O392" s="15">
        <f>IF(OR(B392="",L392=""),"",IFERROR(L392-LOOKUP(2,1/($B$4:B391=B392),$M$4:M391),""))</f>
        <v/>
      </c>
      <c r="P392" s="16" t="n"/>
      <c r="Q392" s="16" t="n"/>
      <c r="R392" s="17" t="n"/>
      <c r="S392" s="11" t="n"/>
      <c r="T392" s="18">
        <f>IF(OR(A392="",I392=""),"",A392+I392)</f>
        <v/>
      </c>
      <c r="U392" s="18">
        <f>IF(OR(A392="",K392=""),"",IF(J392="",A392,J392)+K392)</f>
        <v/>
      </c>
    </row>
    <row r="393">
      <c r="A393" s="10" t="n"/>
      <c r="B393" s="11" t="n"/>
      <c r="C393" s="12">
        <f>IF(B393="","",IFERROR(VLOOKUP(B393,'السيارات'!$A$5:$F$104,6,FALSE),""))</f>
        <v/>
      </c>
      <c r="D393" s="11" t="n"/>
      <c r="E393" s="12">
        <f>IF(D393="","",IFERROR(VLOOKUP(D393,'السائقون'!$A$5:$C$154,3,FALSE),""))</f>
        <v/>
      </c>
      <c r="F393" s="11" t="n"/>
      <c r="G393" s="11" t="n"/>
      <c r="H393" s="11" t="n"/>
      <c r="I393" s="13" t="n"/>
      <c r="J393" s="10" t="n"/>
      <c r="K393" s="13" t="n"/>
      <c r="L393" s="14" t="n"/>
      <c r="M393" s="14" t="n"/>
      <c r="N393" s="15">
        <f>IF(OR(L393="",M393=""),"",M393-L393)</f>
        <v/>
      </c>
      <c r="O393" s="15">
        <f>IF(OR(B393="",L393=""),"",IFERROR(L393-LOOKUP(2,1/($B$4:B392=B393),$M$4:M392),""))</f>
        <v/>
      </c>
      <c r="P393" s="16" t="n"/>
      <c r="Q393" s="16" t="n"/>
      <c r="R393" s="17" t="n"/>
      <c r="S393" s="11" t="n"/>
      <c r="T393" s="18">
        <f>IF(OR(A393="",I393=""),"",A393+I393)</f>
        <v/>
      </c>
      <c r="U393" s="18">
        <f>IF(OR(A393="",K393=""),"",IF(J393="",A393,J393)+K393)</f>
        <v/>
      </c>
    </row>
    <row r="394">
      <c r="A394" s="10" t="n"/>
      <c r="B394" s="11" t="n"/>
      <c r="C394" s="12">
        <f>IF(B394="","",IFERROR(VLOOKUP(B394,'السيارات'!$A$5:$F$104,6,FALSE),""))</f>
        <v/>
      </c>
      <c r="D394" s="11" t="n"/>
      <c r="E394" s="12">
        <f>IF(D394="","",IFERROR(VLOOKUP(D394,'السائقون'!$A$5:$C$154,3,FALSE),""))</f>
        <v/>
      </c>
      <c r="F394" s="11" t="n"/>
      <c r="G394" s="11" t="n"/>
      <c r="H394" s="11" t="n"/>
      <c r="I394" s="13" t="n"/>
      <c r="J394" s="10" t="n"/>
      <c r="K394" s="13" t="n"/>
      <c r="L394" s="14" t="n"/>
      <c r="M394" s="14" t="n"/>
      <c r="N394" s="15">
        <f>IF(OR(L394="",M394=""),"",M394-L394)</f>
        <v/>
      </c>
      <c r="O394" s="15">
        <f>IF(OR(B394="",L394=""),"",IFERROR(L394-LOOKUP(2,1/($B$4:B393=B394),$M$4:M393),""))</f>
        <v/>
      </c>
      <c r="P394" s="16" t="n"/>
      <c r="Q394" s="16" t="n"/>
      <c r="R394" s="17" t="n"/>
      <c r="S394" s="11" t="n"/>
      <c r="T394" s="18">
        <f>IF(OR(A394="",I394=""),"",A394+I394)</f>
        <v/>
      </c>
      <c r="U394" s="18">
        <f>IF(OR(A394="",K394=""),"",IF(J394="",A394,J394)+K394)</f>
        <v/>
      </c>
    </row>
    <row r="395">
      <c r="A395" s="10" t="n"/>
      <c r="B395" s="11" t="n"/>
      <c r="C395" s="12">
        <f>IF(B395="","",IFERROR(VLOOKUP(B395,'السيارات'!$A$5:$F$104,6,FALSE),""))</f>
        <v/>
      </c>
      <c r="D395" s="11" t="n"/>
      <c r="E395" s="12">
        <f>IF(D395="","",IFERROR(VLOOKUP(D395,'السائقون'!$A$5:$C$154,3,FALSE),""))</f>
        <v/>
      </c>
      <c r="F395" s="11" t="n"/>
      <c r="G395" s="11" t="n"/>
      <c r="H395" s="11" t="n"/>
      <c r="I395" s="13" t="n"/>
      <c r="J395" s="10" t="n"/>
      <c r="K395" s="13" t="n"/>
      <c r="L395" s="14" t="n"/>
      <c r="M395" s="14" t="n"/>
      <c r="N395" s="15">
        <f>IF(OR(L395="",M395=""),"",M395-L395)</f>
        <v/>
      </c>
      <c r="O395" s="15">
        <f>IF(OR(B395="",L395=""),"",IFERROR(L395-LOOKUP(2,1/($B$4:B394=B395),$M$4:M394),""))</f>
        <v/>
      </c>
      <c r="P395" s="16" t="n"/>
      <c r="Q395" s="16" t="n"/>
      <c r="R395" s="17" t="n"/>
      <c r="S395" s="11" t="n"/>
      <c r="T395" s="18">
        <f>IF(OR(A395="",I395=""),"",A395+I395)</f>
        <v/>
      </c>
      <c r="U395" s="18">
        <f>IF(OR(A395="",K395=""),"",IF(J395="",A395,J395)+K395)</f>
        <v/>
      </c>
    </row>
    <row r="396">
      <c r="A396" s="10" t="n"/>
      <c r="B396" s="11" t="n"/>
      <c r="C396" s="12">
        <f>IF(B396="","",IFERROR(VLOOKUP(B396,'السيارات'!$A$5:$F$104,6,FALSE),""))</f>
        <v/>
      </c>
      <c r="D396" s="11" t="n"/>
      <c r="E396" s="12">
        <f>IF(D396="","",IFERROR(VLOOKUP(D396,'السائقون'!$A$5:$C$154,3,FALSE),""))</f>
        <v/>
      </c>
      <c r="F396" s="11" t="n"/>
      <c r="G396" s="11" t="n"/>
      <c r="H396" s="11" t="n"/>
      <c r="I396" s="13" t="n"/>
      <c r="J396" s="10" t="n"/>
      <c r="K396" s="13" t="n"/>
      <c r="L396" s="14" t="n"/>
      <c r="M396" s="14" t="n"/>
      <c r="N396" s="15">
        <f>IF(OR(L396="",M396=""),"",M396-L396)</f>
        <v/>
      </c>
      <c r="O396" s="15">
        <f>IF(OR(B396="",L396=""),"",IFERROR(L396-LOOKUP(2,1/($B$4:B395=B396),$M$4:M395),""))</f>
        <v/>
      </c>
      <c r="P396" s="16" t="n"/>
      <c r="Q396" s="16" t="n"/>
      <c r="R396" s="17" t="n"/>
      <c r="S396" s="11" t="n"/>
      <c r="T396" s="18">
        <f>IF(OR(A396="",I396=""),"",A396+I396)</f>
        <v/>
      </c>
      <c r="U396" s="18">
        <f>IF(OR(A396="",K396=""),"",IF(J396="",A396,J396)+K396)</f>
        <v/>
      </c>
    </row>
    <row r="397">
      <c r="A397" s="10" t="n"/>
      <c r="B397" s="11" t="n"/>
      <c r="C397" s="12">
        <f>IF(B397="","",IFERROR(VLOOKUP(B397,'السيارات'!$A$5:$F$104,6,FALSE),""))</f>
        <v/>
      </c>
      <c r="D397" s="11" t="n"/>
      <c r="E397" s="12">
        <f>IF(D397="","",IFERROR(VLOOKUP(D397,'السائقون'!$A$5:$C$154,3,FALSE),""))</f>
        <v/>
      </c>
      <c r="F397" s="11" t="n"/>
      <c r="G397" s="11" t="n"/>
      <c r="H397" s="11" t="n"/>
      <c r="I397" s="13" t="n"/>
      <c r="J397" s="10" t="n"/>
      <c r="K397" s="13" t="n"/>
      <c r="L397" s="14" t="n"/>
      <c r="M397" s="14" t="n"/>
      <c r="N397" s="15">
        <f>IF(OR(L397="",M397=""),"",M397-L397)</f>
        <v/>
      </c>
      <c r="O397" s="15">
        <f>IF(OR(B397="",L397=""),"",IFERROR(L397-LOOKUP(2,1/($B$4:B396=B397),$M$4:M396),""))</f>
        <v/>
      </c>
      <c r="P397" s="16" t="n"/>
      <c r="Q397" s="16" t="n"/>
      <c r="R397" s="17" t="n"/>
      <c r="S397" s="11" t="n"/>
      <c r="T397" s="18">
        <f>IF(OR(A397="",I397=""),"",A397+I397)</f>
        <v/>
      </c>
      <c r="U397" s="18">
        <f>IF(OR(A397="",K397=""),"",IF(J397="",A397,J397)+K397)</f>
        <v/>
      </c>
    </row>
    <row r="398">
      <c r="A398" s="10" t="n"/>
      <c r="B398" s="11" t="n"/>
      <c r="C398" s="12">
        <f>IF(B398="","",IFERROR(VLOOKUP(B398,'السيارات'!$A$5:$F$104,6,FALSE),""))</f>
        <v/>
      </c>
      <c r="D398" s="11" t="n"/>
      <c r="E398" s="12">
        <f>IF(D398="","",IFERROR(VLOOKUP(D398,'السائقون'!$A$5:$C$154,3,FALSE),""))</f>
        <v/>
      </c>
      <c r="F398" s="11" t="n"/>
      <c r="G398" s="11" t="n"/>
      <c r="H398" s="11" t="n"/>
      <c r="I398" s="13" t="n"/>
      <c r="J398" s="10" t="n"/>
      <c r="K398" s="13" t="n"/>
      <c r="L398" s="14" t="n"/>
      <c r="M398" s="14" t="n"/>
      <c r="N398" s="15">
        <f>IF(OR(L398="",M398=""),"",M398-L398)</f>
        <v/>
      </c>
      <c r="O398" s="15">
        <f>IF(OR(B398="",L398=""),"",IFERROR(L398-LOOKUP(2,1/($B$4:B397=B398),$M$4:M397),""))</f>
        <v/>
      </c>
      <c r="P398" s="16" t="n"/>
      <c r="Q398" s="16" t="n"/>
      <c r="R398" s="17" t="n"/>
      <c r="S398" s="11" t="n"/>
      <c r="T398" s="18">
        <f>IF(OR(A398="",I398=""),"",A398+I398)</f>
        <v/>
      </c>
      <c r="U398" s="18">
        <f>IF(OR(A398="",K398=""),"",IF(J398="",A398,J398)+K398)</f>
        <v/>
      </c>
    </row>
    <row r="399">
      <c r="A399" s="10" t="n"/>
      <c r="B399" s="11" t="n"/>
      <c r="C399" s="12">
        <f>IF(B399="","",IFERROR(VLOOKUP(B399,'السيارات'!$A$5:$F$104,6,FALSE),""))</f>
        <v/>
      </c>
      <c r="D399" s="11" t="n"/>
      <c r="E399" s="12">
        <f>IF(D399="","",IFERROR(VLOOKUP(D399,'السائقون'!$A$5:$C$154,3,FALSE),""))</f>
        <v/>
      </c>
      <c r="F399" s="11" t="n"/>
      <c r="G399" s="11" t="n"/>
      <c r="H399" s="11" t="n"/>
      <c r="I399" s="13" t="n"/>
      <c r="J399" s="10" t="n"/>
      <c r="K399" s="13" t="n"/>
      <c r="L399" s="14" t="n"/>
      <c r="M399" s="14" t="n"/>
      <c r="N399" s="15">
        <f>IF(OR(L399="",M399=""),"",M399-L399)</f>
        <v/>
      </c>
      <c r="O399" s="15">
        <f>IF(OR(B399="",L399=""),"",IFERROR(L399-LOOKUP(2,1/($B$4:B398=B399),$M$4:M398),""))</f>
        <v/>
      </c>
      <c r="P399" s="16" t="n"/>
      <c r="Q399" s="16" t="n"/>
      <c r="R399" s="17" t="n"/>
      <c r="S399" s="11" t="n"/>
      <c r="T399" s="18">
        <f>IF(OR(A399="",I399=""),"",A399+I399)</f>
        <v/>
      </c>
      <c r="U399" s="18">
        <f>IF(OR(A399="",K399=""),"",IF(J399="",A399,J399)+K399)</f>
        <v/>
      </c>
    </row>
    <row r="400">
      <c r="A400" s="10" t="n"/>
      <c r="B400" s="11" t="n"/>
      <c r="C400" s="12">
        <f>IF(B400="","",IFERROR(VLOOKUP(B400,'السيارات'!$A$5:$F$104,6,FALSE),""))</f>
        <v/>
      </c>
      <c r="D400" s="11" t="n"/>
      <c r="E400" s="12">
        <f>IF(D400="","",IFERROR(VLOOKUP(D400,'السائقون'!$A$5:$C$154,3,FALSE),""))</f>
        <v/>
      </c>
      <c r="F400" s="11" t="n"/>
      <c r="G400" s="11" t="n"/>
      <c r="H400" s="11" t="n"/>
      <c r="I400" s="13" t="n"/>
      <c r="J400" s="10" t="n"/>
      <c r="K400" s="13" t="n"/>
      <c r="L400" s="14" t="n"/>
      <c r="M400" s="14" t="n"/>
      <c r="N400" s="15">
        <f>IF(OR(L400="",M400=""),"",M400-L400)</f>
        <v/>
      </c>
      <c r="O400" s="15">
        <f>IF(OR(B400="",L400=""),"",IFERROR(L400-LOOKUP(2,1/($B$4:B399=B400),$M$4:M399),""))</f>
        <v/>
      </c>
      <c r="P400" s="16" t="n"/>
      <c r="Q400" s="16" t="n"/>
      <c r="R400" s="17" t="n"/>
      <c r="S400" s="11" t="n"/>
      <c r="T400" s="18">
        <f>IF(OR(A400="",I400=""),"",A400+I400)</f>
        <v/>
      </c>
      <c r="U400" s="18">
        <f>IF(OR(A400="",K400=""),"",IF(J400="",A400,J400)+K400)</f>
        <v/>
      </c>
    </row>
    <row r="401">
      <c r="A401" s="10" t="n"/>
      <c r="B401" s="11" t="n"/>
      <c r="C401" s="12">
        <f>IF(B401="","",IFERROR(VLOOKUP(B401,'السيارات'!$A$5:$F$104,6,FALSE),""))</f>
        <v/>
      </c>
      <c r="D401" s="11" t="n"/>
      <c r="E401" s="12">
        <f>IF(D401="","",IFERROR(VLOOKUP(D401,'السائقون'!$A$5:$C$154,3,FALSE),""))</f>
        <v/>
      </c>
      <c r="F401" s="11" t="n"/>
      <c r="G401" s="11" t="n"/>
      <c r="H401" s="11" t="n"/>
      <c r="I401" s="13" t="n"/>
      <c r="J401" s="10" t="n"/>
      <c r="K401" s="13" t="n"/>
      <c r="L401" s="14" t="n"/>
      <c r="M401" s="14" t="n"/>
      <c r="N401" s="15">
        <f>IF(OR(L401="",M401=""),"",M401-L401)</f>
        <v/>
      </c>
      <c r="O401" s="15">
        <f>IF(OR(B401="",L401=""),"",IFERROR(L401-LOOKUP(2,1/($B$4:B400=B401),$M$4:M400),""))</f>
        <v/>
      </c>
      <c r="P401" s="16" t="n"/>
      <c r="Q401" s="16" t="n"/>
      <c r="R401" s="17" t="n"/>
      <c r="S401" s="11" t="n"/>
      <c r="T401" s="18">
        <f>IF(OR(A401="",I401=""),"",A401+I401)</f>
        <v/>
      </c>
      <c r="U401" s="18">
        <f>IF(OR(A401="",K401=""),"",IF(J401="",A401,J401)+K401)</f>
        <v/>
      </c>
    </row>
    <row r="402">
      <c r="A402" s="10" t="n"/>
      <c r="B402" s="11" t="n"/>
      <c r="C402" s="12">
        <f>IF(B402="","",IFERROR(VLOOKUP(B402,'السيارات'!$A$5:$F$104,6,FALSE),""))</f>
        <v/>
      </c>
      <c r="D402" s="11" t="n"/>
      <c r="E402" s="12">
        <f>IF(D402="","",IFERROR(VLOOKUP(D402,'السائقون'!$A$5:$C$154,3,FALSE),""))</f>
        <v/>
      </c>
      <c r="F402" s="11" t="n"/>
      <c r="G402" s="11" t="n"/>
      <c r="H402" s="11" t="n"/>
      <c r="I402" s="13" t="n"/>
      <c r="J402" s="10" t="n"/>
      <c r="K402" s="13" t="n"/>
      <c r="L402" s="14" t="n"/>
      <c r="M402" s="14" t="n"/>
      <c r="N402" s="15">
        <f>IF(OR(L402="",M402=""),"",M402-L402)</f>
        <v/>
      </c>
      <c r="O402" s="15">
        <f>IF(OR(B402="",L402=""),"",IFERROR(L402-LOOKUP(2,1/($B$4:B401=B402),$M$4:M401),""))</f>
        <v/>
      </c>
      <c r="P402" s="16" t="n"/>
      <c r="Q402" s="16" t="n"/>
      <c r="R402" s="17" t="n"/>
      <c r="S402" s="11" t="n"/>
      <c r="T402" s="18">
        <f>IF(OR(A402="",I402=""),"",A402+I402)</f>
        <v/>
      </c>
      <c r="U402" s="18">
        <f>IF(OR(A402="",K402=""),"",IF(J402="",A402,J402)+K402)</f>
        <v/>
      </c>
    </row>
    <row r="403">
      <c r="A403" s="10" t="n"/>
      <c r="B403" s="11" t="n"/>
      <c r="C403" s="12">
        <f>IF(B403="","",IFERROR(VLOOKUP(B403,'السيارات'!$A$5:$F$104,6,FALSE),""))</f>
        <v/>
      </c>
      <c r="D403" s="11" t="n"/>
      <c r="E403" s="12">
        <f>IF(D403="","",IFERROR(VLOOKUP(D403,'السائقون'!$A$5:$C$154,3,FALSE),""))</f>
        <v/>
      </c>
      <c r="F403" s="11" t="n"/>
      <c r="G403" s="11" t="n"/>
      <c r="H403" s="11" t="n"/>
      <c r="I403" s="13" t="n"/>
      <c r="J403" s="10" t="n"/>
      <c r="K403" s="13" t="n"/>
      <c r="L403" s="14" t="n"/>
      <c r="M403" s="14" t="n"/>
      <c r="N403" s="15">
        <f>IF(OR(L403="",M403=""),"",M403-L403)</f>
        <v/>
      </c>
      <c r="O403" s="15">
        <f>IF(OR(B403="",L403=""),"",IFERROR(L403-LOOKUP(2,1/($B$4:B402=B403),$M$4:M402),""))</f>
        <v/>
      </c>
      <c r="P403" s="16" t="n"/>
      <c r="Q403" s="16" t="n"/>
      <c r="R403" s="17" t="n"/>
      <c r="S403" s="11" t="n"/>
      <c r="T403" s="18">
        <f>IF(OR(A403="",I403=""),"",A403+I403)</f>
        <v/>
      </c>
      <c r="U403" s="18">
        <f>IF(OR(A403="",K403=""),"",IF(J403="",A403,J403)+K403)</f>
        <v/>
      </c>
    </row>
    <row r="404">
      <c r="A404" s="10" t="n"/>
      <c r="B404" s="11" t="n"/>
      <c r="C404" s="12">
        <f>IF(B404="","",IFERROR(VLOOKUP(B404,'السيارات'!$A$5:$F$104,6,FALSE),""))</f>
        <v/>
      </c>
      <c r="D404" s="11" t="n"/>
      <c r="E404" s="12">
        <f>IF(D404="","",IFERROR(VLOOKUP(D404,'السائقون'!$A$5:$C$154,3,FALSE),""))</f>
        <v/>
      </c>
      <c r="F404" s="11" t="n"/>
      <c r="G404" s="11" t="n"/>
      <c r="H404" s="11" t="n"/>
      <c r="I404" s="13" t="n"/>
      <c r="J404" s="10" t="n"/>
      <c r="K404" s="13" t="n"/>
      <c r="L404" s="14" t="n"/>
      <c r="M404" s="14" t="n"/>
      <c r="N404" s="15">
        <f>IF(OR(L404="",M404=""),"",M404-L404)</f>
        <v/>
      </c>
      <c r="O404" s="15">
        <f>IF(OR(B404="",L404=""),"",IFERROR(L404-LOOKUP(2,1/($B$4:B403=B404),$M$4:M403),""))</f>
        <v/>
      </c>
      <c r="P404" s="16" t="n"/>
      <c r="Q404" s="16" t="n"/>
      <c r="R404" s="17" t="n"/>
      <c r="S404" s="11" t="n"/>
      <c r="T404" s="18">
        <f>IF(OR(A404="",I404=""),"",A404+I404)</f>
        <v/>
      </c>
      <c r="U404" s="18">
        <f>IF(OR(A404="",K404=""),"",IF(J404="",A404,J404)+K404)</f>
        <v/>
      </c>
    </row>
    <row r="405">
      <c r="A405" s="10" t="n"/>
      <c r="B405" s="11" t="n"/>
      <c r="C405" s="12">
        <f>IF(B405="","",IFERROR(VLOOKUP(B405,'السيارات'!$A$5:$F$104,6,FALSE),""))</f>
        <v/>
      </c>
      <c r="D405" s="11" t="n"/>
      <c r="E405" s="12">
        <f>IF(D405="","",IFERROR(VLOOKUP(D405,'السائقون'!$A$5:$C$154,3,FALSE),""))</f>
        <v/>
      </c>
      <c r="F405" s="11" t="n"/>
      <c r="G405" s="11" t="n"/>
      <c r="H405" s="11" t="n"/>
      <c r="I405" s="13" t="n"/>
      <c r="J405" s="10" t="n"/>
      <c r="K405" s="13" t="n"/>
      <c r="L405" s="14" t="n"/>
      <c r="M405" s="14" t="n"/>
      <c r="N405" s="15">
        <f>IF(OR(L405="",M405=""),"",M405-L405)</f>
        <v/>
      </c>
      <c r="O405" s="15">
        <f>IF(OR(B405="",L405=""),"",IFERROR(L405-LOOKUP(2,1/($B$4:B404=B405),$M$4:M404),""))</f>
        <v/>
      </c>
      <c r="P405" s="16" t="n"/>
      <c r="Q405" s="16" t="n"/>
      <c r="R405" s="17" t="n"/>
      <c r="S405" s="11" t="n"/>
      <c r="T405" s="18">
        <f>IF(OR(A405="",I405=""),"",A405+I405)</f>
        <v/>
      </c>
      <c r="U405" s="18">
        <f>IF(OR(A405="",K405=""),"",IF(J405="",A405,J405)+K405)</f>
        <v/>
      </c>
    </row>
    <row r="406">
      <c r="A406" s="10" t="n"/>
      <c r="B406" s="11" t="n"/>
      <c r="C406" s="12">
        <f>IF(B406="","",IFERROR(VLOOKUP(B406,'السيارات'!$A$5:$F$104,6,FALSE),""))</f>
        <v/>
      </c>
      <c r="D406" s="11" t="n"/>
      <c r="E406" s="12">
        <f>IF(D406="","",IFERROR(VLOOKUP(D406,'السائقون'!$A$5:$C$154,3,FALSE),""))</f>
        <v/>
      </c>
      <c r="F406" s="11" t="n"/>
      <c r="G406" s="11" t="n"/>
      <c r="H406" s="11" t="n"/>
      <c r="I406" s="13" t="n"/>
      <c r="J406" s="10" t="n"/>
      <c r="K406" s="13" t="n"/>
      <c r="L406" s="14" t="n"/>
      <c r="M406" s="14" t="n"/>
      <c r="N406" s="15">
        <f>IF(OR(L406="",M406=""),"",M406-L406)</f>
        <v/>
      </c>
      <c r="O406" s="15">
        <f>IF(OR(B406="",L406=""),"",IFERROR(L406-LOOKUP(2,1/($B$4:B405=B406),$M$4:M405),""))</f>
        <v/>
      </c>
      <c r="P406" s="16" t="n"/>
      <c r="Q406" s="16" t="n"/>
      <c r="R406" s="17" t="n"/>
      <c r="S406" s="11" t="n"/>
      <c r="T406" s="18">
        <f>IF(OR(A406="",I406=""),"",A406+I406)</f>
        <v/>
      </c>
      <c r="U406" s="18">
        <f>IF(OR(A406="",K406=""),"",IF(J406="",A406,J406)+K406)</f>
        <v/>
      </c>
    </row>
    <row r="407">
      <c r="A407" s="10" t="n"/>
      <c r="B407" s="11" t="n"/>
      <c r="C407" s="12">
        <f>IF(B407="","",IFERROR(VLOOKUP(B407,'السيارات'!$A$5:$F$104,6,FALSE),""))</f>
        <v/>
      </c>
      <c r="D407" s="11" t="n"/>
      <c r="E407" s="12">
        <f>IF(D407="","",IFERROR(VLOOKUP(D407,'السائقون'!$A$5:$C$154,3,FALSE),""))</f>
        <v/>
      </c>
      <c r="F407" s="11" t="n"/>
      <c r="G407" s="11" t="n"/>
      <c r="H407" s="11" t="n"/>
      <c r="I407" s="13" t="n"/>
      <c r="J407" s="10" t="n"/>
      <c r="K407" s="13" t="n"/>
      <c r="L407" s="14" t="n"/>
      <c r="M407" s="14" t="n"/>
      <c r="N407" s="15">
        <f>IF(OR(L407="",M407=""),"",M407-L407)</f>
        <v/>
      </c>
      <c r="O407" s="15">
        <f>IF(OR(B407="",L407=""),"",IFERROR(L407-LOOKUP(2,1/($B$4:B406=B407),$M$4:M406),""))</f>
        <v/>
      </c>
      <c r="P407" s="16" t="n"/>
      <c r="Q407" s="16" t="n"/>
      <c r="R407" s="17" t="n"/>
      <c r="S407" s="11" t="n"/>
      <c r="T407" s="18">
        <f>IF(OR(A407="",I407=""),"",A407+I407)</f>
        <v/>
      </c>
      <c r="U407" s="18">
        <f>IF(OR(A407="",K407=""),"",IF(J407="",A407,J407)+K407)</f>
        <v/>
      </c>
    </row>
    <row r="408">
      <c r="A408" s="10" t="n"/>
      <c r="B408" s="11" t="n"/>
      <c r="C408" s="12">
        <f>IF(B408="","",IFERROR(VLOOKUP(B408,'السيارات'!$A$5:$F$104,6,FALSE),""))</f>
        <v/>
      </c>
      <c r="D408" s="11" t="n"/>
      <c r="E408" s="12">
        <f>IF(D408="","",IFERROR(VLOOKUP(D408,'السائقون'!$A$5:$C$154,3,FALSE),""))</f>
        <v/>
      </c>
      <c r="F408" s="11" t="n"/>
      <c r="G408" s="11" t="n"/>
      <c r="H408" s="11" t="n"/>
      <c r="I408" s="13" t="n"/>
      <c r="J408" s="10" t="n"/>
      <c r="K408" s="13" t="n"/>
      <c r="L408" s="14" t="n"/>
      <c r="M408" s="14" t="n"/>
      <c r="N408" s="15">
        <f>IF(OR(L408="",M408=""),"",M408-L408)</f>
        <v/>
      </c>
      <c r="O408" s="15">
        <f>IF(OR(B408="",L408=""),"",IFERROR(L408-LOOKUP(2,1/($B$4:B407=B408),$M$4:M407),""))</f>
        <v/>
      </c>
      <c r="P408" s="16" t="n"/>
      <c r="Q408" s="16" t="n"/>
      <c r="R408" s="17" t="n"/>
      <c r="S408" s="11" t="n"/>
      <c r="T408" s="18">
        <f>IF(OR(A408="",I408=""),"",A408+I408)</f>
        <v/>
      </c>
      <c r="U408" s="18">
        <f>IF(OR(A408="",K408=""),"",IF(J408="",A408,J408)+K408)</f>
        <v/>
      </c>
    </row>
    <row r="409">
      <c r="A409" s="10" t="n"/>
      <c r="B409" s="11" t="n"/>
      <c r="C409" s="12">
        <f>IF(B409="","",IFERROR(VLOOKUP(B409,'السيارات'!$A$5:$F$104,6,FALSE),""))</f>
        <v/>
      </c>
      <c r="D409" s="11" t="n"/>
      <c r="E409" s="12">
        <f>IF(D409="","",IFERROR(VLOOKUP(D409,'السائقون'!$A$5:$C$154,3,FALSE),""))</f>
        <v/>
      </c>
      <c r="F409" s="11" t="n"/>
      <c r="G409" s="11" t="n"/>
      <c r="H409" s="11" t="n"/>
      <c r="I409" s="13" t="n"/>
      <c r="J409" s="10" t="n"/>
      <c r="K409" s="13" t="n"/>
      <c r="L409" s="14" t="n"/>
      <c r="M409" s="14" t="n"/>
      <c r="N409" s="15">
        <f>IF(OR(L409="",M409=""),"",M409-L409)</f>
        <v/>
      </c>
      <c r="O409" s="15">
        <f>IF(OR(B409="",L409=""),"",IFERROR(L409-LOOKUP(2,1/($B$4:B408=B409),$M$4:M408),""))</f>
        <v/>
      </c>
      <c r="P409" s="16" t="n"/>
      <c r="Q409" s="16" t="n"/>
      <c r="R409" s="17" t="n"/>
      <c r="S409" s="11" t="n"/>
      <c r="T409" s="18">
        <f>IF(OR(A409="",I409=""),"",A409+I409)</f>
        <v/>
      </c>
      <c r="U409" s="18">
        <f>IF(OR(A409="",K409=""),"",IF(J409="",A409,J409)+K409)</f>
        <v/>
      </c>
    </row>
    <row r="410">
      <c r="A410" s="10" t="n"/>
      <c r="B410" s="11" t="n"/>
      <c r="C410" s="12">
        <f>IF(B410="","",IFERROR(VLOOKUP(B410,'السيارات'!$A$5:$F$104,6,FALSE),""))</f>
        <v/>
      </c>
      <c r="D410" s="11" t="n"/>
      <c r="E410" s="12">
        <f>IF(D410="","",IFERROR(VLOOKUP(D410,'السائقون'!$A$5:$C$154,3,FALSE),""))</f>
        <v/>
      </c>
      <c r="F410" s="11" t="n"/>
      <c r="G410" s="11" t="n"/>
      <c r="H410" s="11" t="n"/>
      <c r="I410" s="13" t="n"/>
      <c r="J410" s="10" t="n"/>
      <c r="K410" s="13" t="n"/>
      <c r="L410" s="14" t="n"/>
      <c r="M410" s="14" t="n"/>
      <c r="N410" s="15">
        <f>IF(OR(L410="",M410=""),"",M410-L410)</f>
        <v/>
      </c>
      <c r="O410" s="15">
        <f>IF(OR(B410="",L410=""),"",IFERROR(L410-LOOKUP(2,1/($B$4:B409=B410),$M$4:M409),""))</f>
        <v/>
      </c>
      <c r="P410" s="16" t="n"/>
      <c r="Q410" s="16" t="n"/>
      <c r="R410" s="17" t="n"/>
      <c r="S410" s="11" t="n"/>
      <c r="T410" s="18">
        <f>IF(OR(A410="",I410=""),"",A410+I410)</f>
        <v/>
      </c>
      <c r="U410" s="18">
        <f>IF(OR(A410="",K410=""),"",IF(J410="",A410,J410)+K410)</f>
        <v/>
      </c>
    </row>
    <row r="411">
      <c r="A411" s="10" t="n"/>
      <c r="B411" s="11" t="n"/>
      <c r="C411" s="12">
        <f>IF(B411="","",IFERROR(VLOOKUP(B411,'السيارات'!$A$5:$F$104,6,FALSE),""))</f>
        <v/>
      </c>
      <c r="D411" s="11" t="n"/>
      <c r="E411" s="12">
        <f>IF(D411="","",IFERROR(VLOOKUP(D411,'السائقون'!$A$5:$C$154,3,FALSE),""))</f>
        <v/>
      </c>
      <c r="F411" s="11" t="n"/>
      <c r="G411" s="11" t="n"/>
      <c r="H411" s="11" t="n"/>
      <c r="I411" s="13" t="n"/>
      <c r="J411" s="10" t="n"/>
      <c r="K411" s="13" t="n"/>
      <c r="L411" s="14" t="n"/>
      <c r="M411" s="14" t="n"/>
      <c r="N411" s="15">
        <f>IF(OR(L411="",M411=""),"",M411-L411)</f>
        <v/>
      </c>
      <c r="O411" s="15">
        <f>IF(OR(B411="",L411=""),"",IFERROR(L411-LOOKUP(2,1/($B$4:B410=B411),$M$4:M410),""))</f>
        <v/>
      </c>
      <c r="P411" s="16" t="n"/>
      <c r="Q411" s="16" t="n"/>
      <c r="R411" s="17" t="n"/>
      <c r="S411" s="11" t="n"/>
      <c r="T411" s="18">
        <f>IF(OR(A411="",I411=""),"",A411+I411)</f>
        <v/>
      </c>
      <c r="U411" s="18">
        <f>IF(OR(A411="",K411=""),"",IF(J411="",A411,J411)+K411)</f>
        <v/>
      </c>
    </row>
    <row r="412">
      <c r="A412" s="10" t="n"/>
      <c r="B412" s="11" t="n"/>
      <c r="C412" s="12">
        <f>IF(B412="","",IFERROR(VLOOKUP(B412,'السيارات'!$A$5:$F$104,6,FALSE),""))</f>
        <v/>
      </c>
      <c r="D412" s="11" t="n"/>
      <c r="E412" s="12">
        <f>IF(D412="","",IFERROR(VLOOKUP(D412,'السائقون'!$A$5:$C$154,3,FALSE),""))</f>
        <v/>
      </c>
      <c r="F412" s="11" t="n"/>
      <c r="G412" s="11" t="n"/>
      <c r="H412" s="11" t="n"/>
      <c r="I412" s="13" t="n"/>
      <c r="J412" s="10" t="n"/>
      <c r="K412" s="13" t="n"/>
      <c r="L412" s="14" t="n"/>
      <c r="M412" s="14" t="n"/>
      <c r="N412" s="15">
        <f>IF(OR(L412="",M412=""),"",M412-L412)</f>
        <v/>
      </c>
      <c r="O412" s="15">
        <f>IF(OR(B412="",L412=""),"",IFERROR(L412-LOOKUP(2,1/($B$4:B411=B412),$M$4:M411),""))</f>
        <v/>
      </c>
      <c r="P412" s="16" t="n"/>
      <c r="Q412" s="16" t="n"/>
      <c r="R412" s="17" t="n"/>
      <c r="S412" s="11" t="n"/>
      <c r="T412" s="18">
        <f>IF(OR(A412="",I412=""),"",A412+I412)</f>
        <v/>
      </c>
      <c r="U412" s="18">
        <f>IF(OR(A412="",K412=""),"",IF(J412="",A412,J412)+K412)</f>
        <v/>
      </c>
    </row>
    <row r="413">
      <c r="A413" s="10" t="n"/>
      <c r="B413" s="11" t="n"/>
      <c r="C413" s="12">
        <f>IF(B413="","",IFERROR(VLOOKUP(B413,'السيارات'!$A$5:$F$104,6,FALSE),""))</f>
        <v/>
      </c>
      <c r="D413" s="11" t="n"/>
      <c r="E413" s="12">
        <f>IF(D413="","",IFERROR(VLOOKUP(D413,'السائقون'!$A$5:$C$154,3,FALSE),""))</f>
        <v/>
      </c>
      <c r="F413" s="11" t="n"/>
      <c r="G413" s="11" t="n"/>
      <c r="H413" s="11" t="n"/>
      <c r="I413" s="13" t="n"/>
      <c r="J413" s="10" t="n"/>
      <c r="K413" s="13" t="n"/>
      <c r="L413" s="14" t="n"/>
      <c r="M413" s="14" t="n"/>
      <c r="N413" s="15">
        <f>IF(OR(L413="",M413=""),"",M413-L413)</f>
        <v/>
      </c>
      <c r="O413" s="15">
        <f>IF(OR(B413="",L413=""),"",IFERROR(L413-LOOKUP(2,1/($B$4:B412=B413),$M$4:M412),""))</f>
        <v/>
      </c>
      <c r="P413" s="16" t="n"/>
      <c r="Q413" s="16" t="n"/>
      <c r="R413" s="17" t="n"/>
      <c r="S413" s="11" t="n"/>
      <c r="T413" s="18">
        <f>IF(OR(A413="",I413=""),"",A413+I413)</f>
        <v/>
      </c>
      <c r="U413" s="18">
        <f>IF(OR(A413="",K413=""),"",IF(J413="",A413,J413)+K413)</f>
        <v/>
      </c>
    </row>
    <row r="414">
      <c r="A414" s="10" t="n"/>
      <c r="B414" s="11" t="n"/>
      <c r="C414" s="12">
        <f>IF(B414="","",IFERROR(VLOOKUP(B414,'السيارات'!$A$5:$F$104,6,FALSE),""))</f>
        <v/>
      </c>
      <c r="D414" s="11" t="n"/>
      <c r="E414" s="12">
        <f>IF(D414="","",IFERROR(VLOOKUP(D414,'السائقون'!$A$5:$C$154,3,FALSE),""))</f>
        <v/>
      </c>
      <c r="F414" s="11" t="n"/>
      <c r="G414" s="11" t="n"/>
      <c r="H414" s="11" t="n"/>
      <c r="I414" s="13" t="n"/>
      <c r="J414" s="10" t="n"/>
      <c r="K414" s="13" t="n"/>
      <c r="L414" s="14" t="n"/>
      <c r="M414" s="14" t="n"/>
      <c r="N414" s="15">
        <f>IF(OR(L414="",M414=""),"",M414-L414)</f>
        <v/>
      </c>
      <c r="O414" s="15">
        <f>IF(OR(B414="",L414=""),"",IFERROR(L414-LOOKUP(2,1/($B$4:B413=B414),$M$4:M413),""))</f>
        <v/>
      </c>
      <c r="P414" s="16" t="n"/>
      <c r="Q414" s="16" t="n"/>
      <c r="R414" s="17" t="n"/>
      <c r="S414" s="11" t="n"/>
      <c r="T414" s="18">
        <f>IF(OR(A414="",I414=""),"",A414+I414)</f>
        <v/>
      </c>
      <c r="U414" s="18">
        <f>IF(OR(A414="",K414=""),"",IF(J414="",A414,J414)+K414)</f>
        <v/>
      </c>
    </row>
    <row r="415">
      <c r="A415" s="10" t="n"/>
      <c r="B415" s="11" t="n"/>
      <c r="C415" s="12">
        <f>IF(B415="","",IFERROR(VLOOKUP(B415,'السيارات'!$A$5:$F$104,6,FALSE),""))</f>
        <v/>
      </c>
      <c r="D415" s="11" t="n"/>
      <c r="E415" s="12">
        <f>IF(D415="","",IFERROR(VLOOKUP(D415,'السائقون'!$A$5:$C$154,3,FALSE),""))</f>
        <v/>
      </c>
      <c r="F415" s="11" t="n"/>
      <c r="G415" s="11" t="n"/>
      <c r="H415" s="11" t="n"/>
      <c r="I415" s="13" t="n"/>
      <c r="J415" s="10" t="n"/>
      <c r="K415" s="13" t="n"/>
      <c r="L415" s="14" t="n"/>
      <c r="M415" s="14" t="n"/>
      <c r="N415" s="15">
        <f>IF(OR(L415="",M415=""),"",M415-L415)</f>
        <v/>
      </c>
      <c r="O415" s="15">
        <f>IF(OR(B415="",L415=""),"",IFERROR(L415-LOOKUP(2,1/($B$4:B414=B415),$M$4:M414),""))</f>
        <v/>
      </c>
      <c r="P415" s="16" t="n"/>
      <c r="Q415" s="16" t="n"/>
      <c r="R415" s="17" t="n"/>
      <c r="S415" s="11" t="n"/>
      <c r="T415" s="18">
        <f>IF(OR(A415="",I415=""),"",A415+I415)</f>
        <v/>
      </c>
      <c r="U415" s="18">
        <f>IF(OR(A415="",K415=""),"",IF(J415="",A415,J415)+K415)</f>
        <v/>
      </c>
    </row>
    <row r="416">
      <c r="A416" s="10" t="n"/>
      <c r="B416" s="11" t="n"/>
      <c r="C416" s="12">
        <f>IF(B416="","",IFERROR(VLOOKUP(B416,'السيارات'!$A$5:$F$104,6,FALSE),""))</f>
        <v/>
      </c>
      <c r="D416" s="11" t="n"/>
      <c r="E416" s="12">
        <f>IF(D416="","",IFERROR(VLOOKUP(D416,'السائقون'!$A$5:$C$154,3,FALSE),""))</f>
        <v/>
      </c>
      <c r="F416" s="11" t="n"/>
      <c r="G416" s="11" t="n"/>
      <c r="H416" s="11" t="n"/>
      <c r="I416" s="13" t="n"/>
      <c r="J416" s="10" t="n"/>
      <c r="K416" s="13" t="n"/>
      <c r="L416" s="14" t="n"/>
      <c r="M416" s="14" t="n"/>
      <c r="N416" s="15">
        <f>IF(OR(L416="",M416=""),"",M416-L416)</f>
        <v/>
      </c>
      <c r="O416" s="15">
        <f>IF(OR(B416="",L416=""),"",IFERROR(L416-LOOKUP(2,1/($B$4:B415=B416),$M$4:M415),""))</f>
        <v/>
      </c>
      <c r="P416" s="16" t="n"/>
      <c r="Q416" s="16" t="n"/>
      <c r="R416" s="17" t="n"/>
      <c r="S416" s="11" t="n"/>
      <c r="T416" s="18">
        <f>IF(OR(A416="",I416=""),"",A416+I416)</f>
        <v/>
      </c>
      <c r="U416" s="18">
        <f>IF(OR(A416="",K416=""),"",IF(J416="",A416,J416)+K416)</f>
        <v/>
      </c>
    </row>
    <row r="417">
      <c r="A417" s="10" t="n"/>
      <c r="B417" s="11" t="n"/>
      <c r="C417" s="12">
        <f>IF(B417="","",IFERROR(VLOOKUP(B417,'السيارات'!$A$5:$F$104,6,FALSE),""))</f>
        <v/>
      </c>
      <c r="D417" s="11" t="n"/>
      <c r="E417" s="12">
        <f>IF(D417="","",IFERROR(VLOOKUP(D417,'السائقون'!$A$5:$C$154,3,FALSE),""))</f>
        <v/>
      </c>
      <c r="F417" s="11" t="n"/>
      <c r="G417" s="11" t="n"/>
      <c r="H417" s="11" t="n"/>
      <c r="I417" s="13" t="n"/>
      <c r="J417" s="10" t="n"/>
      <c r="K417" s="13" t="n"/>
      <c r="L417" s="14" t="n"/>
      <c r="M417" s="14" t="n"/>
      <c r="N417" s="15">
        <f>IF(OR(L417="",M417=""),"",M417-L417)</f>
        <v/>
      </c>
      <c r="O417" s="15">
        <f>IF(OR(B417="",L417=""),"",IFERROR(L417-LOOKUP(2,1/($B$4:B416=B417),$M$4:M416),""))</f>
        <v/>
      </c>
      <c r="P417" s="16" t="n"/>
      <c r="Q417" s="16" t="n"/>
      <c r="R417" s="17" t="n"/>
      <c r="S417" s="11" t="n"/>
      <c r="T417" s="18">
        <f>IF(OR(A417="",I417=""),"",A417+I417)</f>
        <v/>
      </c>
      <c r="U417" s="18">
        <f>IF(OR(A417="",K417=""),"",IF(J417="",A417,J417)+K417)</f>
        <v/>
      </c>
    </row>
    <row r="418">
      <c r="A418" s="10" t="n"/>
      <c r="B418" s="11" t="n"/>
      <c r="C418" s="12">
        <f>IF(B418="","",IFERROR(VLOOKUP(B418,'السيارات'!$A$5:$F$104,6,FALSE),""))</f>
        <v/>
      </c>
      <c r="D418" s="11" t="n"/>
      <c r="E418" s="12">
        <f>IF(D418="","",IFERROR(VLOOKUP(D418,'السائقون'!$A$5:$C$154,3,FALSE),""))</f>
        <v/>
      </c>
      <c r="F418" s="11" t="n"/>
      <c r="G418" s="11" t="n"/>
      <c r="H418" s="11" t="n"/>
      <c r="I418" s="13" t="n"/>
      <c r="J418" s="10" t="n"/>
      <c r="K418" s="13" t="n"/>
      <c r="L418" s="14" t="n"/>
      <c r="M418" s="14" t="n"/>
      <c r="N418" s="15">
        <f>IF(OR(L418="",M418=""),"",M418-L418)</f>
        <v/>
      </c>
      <c r="O418" s="15">
        <f>IF(OR(B418="",L418=""),"",IFERROR(L418-LOOKUP(2,1/($B$4:B417=B418),$M$4:M417),""))</f>
        <v/>
      </c>
      <c r="P418" s="16" t="n"/>
      <c r="Q418" s="16" t="n"/>
      <c r="R418" s="17" t="n"/>
      <c r="S418" s="11" t="n"/>
      <c r="T418" s="18">
        <f>IF(OR(A418="",I418=""),"",A418+I418)</f>
        <v/>
      </c>
      <c r="U418" s="18">
        <f>IF(OR(A418="",K418=""),"",IF(J418="",A418,J418)+K418)</f>
        <v/>
      </c>
    </row>
    <row r="419">
      <c r="A419" s="10" t="n"/>
      <c r="B419" s="11" t="n"/>
      <c r="C419" s="12">
        <f>IF(B419="","",IFERROR(VLOOKUP(B419,'السيارات'!$A$5:$F$104,6,FALSE),""))</f>
        <v/>
      </c>
      <c r="D419" s="11" t="n"/>
      <c r="E419" s="12">
        <f>IF(D419="","",IFERROR(VLOOKUP(D419,'السائقون'!$A$5:$C$154,3,FALSE),""))</f>
        <v/>
      </c>
      <c r="F419" s="11" t="n"/>
      <c r="G419" s="11" t="n"/>
      <c r="H419" s="11" t="n"/>
      <c r="I419" s="13" t="n"/>
      <c r="J419" s="10" t="n"/>
      <c r="K419" s="13" t="n"/>
      <c r="L419" s="14" t="n"/>
      <c r="M419" s="14" t="n"/>
      <c r="N419" s="15">
        <f>IF(OR(L419="",M419=""),"",M419-L419)</f>
        <v/>
      </c>
      <c r="O419" s="15">
        <f>IF(OR(B419="",L419=""),"",IFERROR(L419-LOOKUP(2,1/($B$4:B418=B419),$M$4:M418),""))</f>
        <v/>
      </c>
      <c r="P419" s="16" t="n"/>
      <c r="Q419" s="16" t="n"/>
      <c r="R419" s="17" t="n"/>
      <c r="S419" s="11" t="n"/>
      <c r="T419" s="18">
        <f>IF(OR(A419="",I419=""),"",A419+I419)</f>
        <v/>
      </c>
      <c r="U419" s="18">
        <f>IF(OR(A419="",K419=""),"",IF(J419="",A419,J419)+K419)</f>
        <v/>
      </c>
    </row>
    <row r="420">
      <c r="A420" s="10" t="n"/>
      <c r="B420" s="11" t="n"/>
      <c r="C420" s="12">
        <f>IF(B420="","",IFERROR(VLOOKUP(B420,'السيارات'!$A$5:$F$104,6,FALSE),""))</f>
        <v/>
      </c>
      <c r="D420" s="11" t="n"/>
      <c r="E420" s="12">
        <f>IF(D420="","",IFERROR(VLOOKUP(D420,'السائقون'!$A$5:$C$154,3,FALSE),""))</f>
        <v/>
      </c>
      <c r="F420" s="11" t="n"/>
      <c r="G420" s="11" t="n"/>
      <c r="H420" s="11" t="n"/>
      <c r="I420" s="13" t="n"/>
      <c r="J420" s="10" t="n"/>
      <c r="K420" s="13" t="n"/>
      <c r="L420" s="14" t="n"/>
      <c r="M420" s="14" t="n"/>
      <c r="N420" s="15">
        <f>IF(OR(L420="",M420=""),"",M420-L420)</f>
        <v/>
      </c>
      <c r="O420" s="15">
        <f>IF(OR(B420="",L420=""),"",IFERROR(L420-LOOKUP(2,1/($B$4:B419=B420),$M$4:M419),""))</f>
        <v/>
      </c>
      <c r="P420" s="16" t="n"/>
      <c r="Q420" s="16" t="n"/>
      <c r="R420" s="17" t="n"/>
      <c r="S420" s="11" t="n"/>
      <c r="T420" s="18">
        <f>IF(OR(A420="",I420=""),"",A420+I420)</f>
        <v/>
      </c>
      <c r="U420" s="18">
        <f>IF(OR(A420="",K420=""),"",IF(J420="",A420,J420)+K420)</f>
        <v/>
      </c>
    </row>
    <row r="421">
      <c r="A421" s="10" t="n"/>
      <c r="B421" s="11" t="n"/>
      <c r="C421" s="12">
        <f>IF(B421="","",IFERROR(VLOOKUP(B421,'السيارات'!$A$5:$F$104,6,FALSE),""))</f>
        <v/>
      </c>
      <c r="D421" s="11" t="n"/>
      <c r="E421" s="12">
        <f>IF(D421="","",IFERROR(VLOOKUP(D421,'السائقون'!$A$5:$C$154,3,FALSE),""))</f>
        <v/>
      </c>
      <c r="F421" s="11" t="n"/>
      <c r="G421" s="11" t="n"/>
      <c r="H421" s="11" t="n"/>
      <c r="I421" s="13" t="n"/>
      <c r="J421" s="10" t="n"/>
      <c r="K421" s="13" t="n"/>
      <c r="L421" s="14" t="n"/>
      <c r="M421" s="14" t="n"/>
      <c r="N421" s="15">
        <f>IF(OR(L421="",M421=""),"",M421-L421)</f>
        <v/>
      </c>
      <c r="O421" s="15">
        <f>IF(OR(B421="",L421=""),"",IFERROR(L421-LOOKUP(2,1/($B$4:B420=B421),$M$4:M420),""))</f>
        <v/>
      </c>
      <c r="P421" s="16" t="n"/>
      <c r="Q421" s="16" t="n"/>
      <c r="R421" s="17" t="n"/>
      <c r="S421" s="11" t="n"/>
      <c r="T421" s="18">
        <f>IF(OR(A421="",I421=""),"",A421+I421)</f>
        <v/>
      </c>
      <c r="U421" s="18">
        <f>IF(OR(A421="",K421=""),"",IF(J421="",A421,J421)+K421)</f>
        <v/>
      </c>
    </row>
    <row r="422">
      <c r="A422" s="10" t="n"/>
      <c r="B422" s="11" t="n"/>
      <c r="C422" s="12">
        <f>IF(B422="","",IFERROR(VLOOKUP(B422,'السيارات'!$A$5:$F$104,6,FALSE),""))</f>
        <v/>
      </c>
      <c r="D422" s="11" t="n"/>
      <c r="E422" s="12">
        <f>IF(D422="","",IFERROR(VLOOKUP(D422,'السائقون'!$A$5:$C$154,3,FALSE),""))</f>
        <v/>
      </c>
      <c r="F422" s="11" t="n"/>
      <c r="G422" s="11" t="n"/>
      <c r="H422" s="11" t="n"/>
      <c r="I422" s="13" t="n"/>
      <c r="J422" s="10" t="n"/>
      <c r="K422" s="13" t="n"/>
      <c r="L422" s="14" t="n"/>
      <c r="M422" s="14" t="n"/>
      <c r="N422" s="15">
        <f>IF(OR(L422="",M422=""),"",M422-L422)</f>
        <v/>
      </c>
      <c r="O422" s="15">
        <f>IF(OR(B422="",L422=""),"",IFERROR(L422-LOOKUP(2,1/($B$4:B421=B422),$M$4:M421),""))</f>
        <v/>
      </c>
      <c r="P422" s="16" t="n"/>
      <c r="Q422" s="16" t="n"/>
      <c r="R422" s="17" t="n"/>
      <c r="S422" s="11" t="n"/>
      <c r="T422" s="18">
        <f>IF(OR(A422="",I422=""),"",A422+I422)</f>
        <v/>
      </c>
      <c r="U422" s="18">
        <f>IF(OR(A422="",K422=""),"",IF(J422="",A422,J422)+K422)</f>
        <v/>
      </c>
    </row>
    <row r="423">
      <c r="A423" s="10" t="n"/>
      <c r="B423" s="11" t="n"/>
      <c r="C423" s="12">
        <f>IF(B423="","",IFERROR(VLOOKUP(B423,'السيارات'!$A$5:$F$104,6,FALSE),""))</f>
        <v/>
      </c>
      <c r="D423" s="11" t="n"/>
      <c r="E423" s="12">
        <f>IF(D423="","",IFERROR(VLOOKUP(D423,'السائقون'!$A$5:$C$154,3,FALSE),""))</f>
        <v/>
      </c>
      <c r="F423" s="11" t="n"/>
      <c r="G423" s="11" t="n"/>
      <c r="H423" s="11" t="n"/>
      <c r="I423" s="13" t="n"/>
      <c r="J423" s="10" t="n"/>
      <c r="K423" s="13" t="n"/>
      <c r="L423" s="14" t="n"/>
      <c r="M423" s="14" t="n"/>
      <c r="N423" s="15">
        <f>IF(OR(L423="",M423=""),"",M423-L423)</f>
        <v/>
      </c>
      <c r="O423" s="15">
        <f>IF(OR(B423="",L423=""),"",IFERROR(L423-LOOKUP(2,1/($B$4:B422=B423),$M$4:M422),""))</f>
        <v/>
      </c>
      <c r="P423" s="16" t="n"/>
      <c r="Q423" s="16" t="n"/>
      <c r="R423" s="17" t="n"/>
      <c r="S423" s="11" t="n"/>
      <c r="T423" s="18">
        <f>IF(OR(A423="",I423=""),"",A423+I423)</f>
        <v/>
      </c>
      <c r="U423" s="18">
        <f>IF(OR(A423="",K423=""),"",IF(J423="",A423,J423)+K423)</f>
        <v/>
      </c>
    </row>
    <row r="424">
      <c r="A424" s="10" t="n"/>
      <c r="B424" s="11" t="n"/>
      <c r="C424" s="12">
        <f>IF(B424="","",IFERROR(VLOOKUP(B424,'السيارات'!$A$5:$F$104,6,FALSE),""))</f>
        <v/>
      </c>
      <c r="D424" s="11" t="n"/>
      <c r="E424" s="12">
        <f>IF(D424="","",IFERROR(VLOOKUP(D424,'السائقون'!$A$5:$C$154,3,FALSE),""))</f>
        <v/>
      </c>
      <c r="F424" s="11" t="n"/>
      <c r="G424" s="11" t="n"/>
      <c r="H424" s="11" t="n"/>
      <c r="I424" s="13" t="n"/>
      <c r="J424" s="10" t="n"/>
      <c r="K424" s="13" t="n"/>
      <c r="L424" s="14" t="n"/>
      <c r="M424" s="14" t="n"/>
      <c r="N424" s="15">
        <f>IF(OR(L424="",M424=""),"",M424-L424)</f>
        <v/>
      </c>
      <c r="O424" s="15">
        <f>IF(OR(B424="",L424=""),"",IFERROR(L424-LOOKUP(2,1/($B$4:B423=B424),$M$4:M423),""))</f>
        <v/>
      </c>
      <c r="P424" s="16" t="n"/>
      <c r="Q424" s="16" t="n"/>
      <c r="R424" s="17" t="n"/>
      <c r="S424" s="11" t="n"/>
      <c r="T424" s="18">
        <f>IF(OR(A424="",I424=""),"",A424+I424)</f>
        <v/>
      </c>
      <c r="U424" s="18">
        <f>IF(OR(A424="",K424=""),"",IF(J424="",A424,J424)+K424)</f>
        <v/>
      </c>
    </row>
    <row r="425">
      <c r="A425" s="10" t="n"/>
      <c r="B425" s="11" t="n"/>
      <c r="C425" s="12">
        <f>IF(B425="","",IFERROR(VLOOKUP(B425,'السيارات'!$A$5:$F$104,6,FALSE),""))</f>
        <v/>
      </c>
      <c r="D425" s="11" t="n"/>
      <c r="E425" s="12">
        <f>IF(D425="","",IFERROR(VLOOKUP(D425,'السائقون'!$A$5:$C$154,3,FALSE),""))</f>
        <v/>
      </c>
      <c r="F425" s="11" t="n"/>
      <c r="G425" s="11" t="n"/>
      <c r="H425" s="11" t="n"/>
      <c r="I425" s="13" t="n"/>
      <c r="J425" s="10" t="n"/>
      <c r="K425" s="13" t="n"/>
      <c r="L425" s="14" t="n"/>
      <c r="M425" s="14" t="n"/>
      <c r="N425" s="15">
        <f>IF(OR(L425="",M425=""),"",M425-L425)</f>
        <v/>
      </c>
      <c r="O425" s="15">
        <f>IF(OR(B425="",L425=""),"",IFERROR(L425-LOOKUP(2,1/($B$4:B424=B425),$M$4:M424),""))</f>
        <v/>
      </c>
      <c r="P425" s="16" t="n"/>
      <c r="Q425" s="16" t="n"/>
      <c r="R425" s="17" t="n"/>
      <c r="S425" s="11" t="n"/>
      <c r="T425" s="18">
        <f>IF(OR(A425="",I425=""),"",A425+I425)</f>
        <v/>
      </c>
      <c r="U425" s="18">
        <f>IF(OR(A425="",K425=""),"",IF(J425="",A425,J425)+K425)</f>
        <v/>
      </c>
    </row>
    <row r="426">
      <c r="A426" s="10" t="n"/>
      <c r="B426" s="11" t="n"/>
      <c r="C426" s="12">
        <f>IF(B426="","",IFERROR(VLOOKUP(B426,'السيارات'!$A$5:$F$104,6,FALSE),""))</f>
        <v/>
      </c>
      <c r="D426" s="11" t="n"/>
      <c r="E426" s="12">
        <f>IF(D426="","",IFERROR(VLOOKUP(D426,'السائقون'!$A$5:$C$154,3,FALSE),""))</f>
        <v/>
      </c>
      <c r="F426" s="11" t="n"/>
      <c r="G426" s="11" t="n"/>
      <c r="H426" s="11" t="n"/>
      <c r="I426" s="13" t="n"/>
      <c r="J426" s="10" t="n"/>
      <c r="K426" s="13" t="n"/>
      <c r="L426" s="14" t="n"/>
      <c r="M426" s="14" t="n"/>
      <c r="N426" s="15">
        <f>IF(OR(L426="",M426=""),"",M426-L426)</f>
        <v/>
      </c>
      <c r="O426" s="15">
        <f>IF(OR(B426="",L426=""),"",IFERROR(L426-LOOKUP(2,1/($B$4:B425=B426),$M$4:M425),""))</f>
        <v/>
      </c>
      <c r="P426" s="16" t="n"/>
      <c r="Q426" s="16" t="n"/>
      <c r="R426" s="17" t="n"/>
      <c r="S426" s="11" t="n"/>
      <c r="T426" s="18">
        <f>IF(OR(A426="",I426=""),"",A426+I426)</f>
        <v/>
      </c>
      <c r="U426" s="18">
        <f>IF(OR(A426="",K426=""),"",IF(J426="",A426,J426)+K426)</f>
        <v/>
      </c>
    </row>
    <row r="427">
      <c r="A427" s="10" t="n"/>
      <c r="B427" s="11" t="n"/>
      <c r="C427" s="12">
        <f>IF(B427="","",IFERROR(VLOOKUP(B427,'السيارات'!$A$5:$F$104,6,FALSE),""))</f>
        <v/>
      </c>
      <c r="D427" s="11" t="n"/>
      <c r="E427" s="12">
        <f>IF(D427="","",IFERROR(VLOOKUP(D427,'السائقون'!$A$5:$C$154,3,FALSE),""))</f>
        <v/>
      </c>
      <c r="F427" s="11" t="n"/>
      <c r="G427" s="11" t="n"/>
      <c r="H427" s="11" t="n"/>
      <c r="I427" s="13" t="n"/>
      <c r="J427" s="10" t="n"/>
      <c r="K427" s="13" t="n"/>
      <c r="L427" s="14" t="n"/>
      <c r="M427" s="14" t="n"/>
      <c r="N427" s="15">
        <f>IF(OR(L427="",M427=""),"",M427-L427)</f>
        <v/>
      </c>
      <c r="O427" s="15">
        <f>IF(OR(B427="",L427=""),"",IFERROR(L427-LOOKUP(2,1/($B$4:B426=B427),$M$4:M426),""))</f>
        <v/>
      </c>
      <c r="P427" s="16" t="n"/>
      <c r="Q427" s="16" t="n"/>
      <c r="R427" s="17" t="n"/>
      <c r="S427" s="11" t="n"/>
      <c r="T427" s="18">
        <f>IF(OR(A427="",I427=""),"",A427+I427)</f>
        <v/>
      </c>
      <c r="U427" s="18">
        <f>IF(OR(A427="",K427=""),"",IF(J427="",A427,J427)+K427)</f>
        <v/>
      </c>
    </row>
    <row r="428">
      <c r="A428" s="10" t="n"/>
      <c r="B428" s="11" t="n"/>
      <c r="C428" s="12">
        <f>IF(B428="","",IFERROR(VLOOKUP(B428,'السيارات'!$A$5:$F$104,6,FALSE),""))</f>
        <v/>
      </c>
      <c r="D428" s="11" t="n"/>
      <c r="E428" s="12">
        <f>IF(D428="","",IFERROR(VLOOKUP(D428,'السائقون'!$A$5:$C$154,3,FALSE),""))</f>
        <v/>
      </c>
      <c r="F428" s="11" t="n"/>
      <c r="G428" s="11" t="n"/>
      <c r="H428" s="11" t="n"/>
      <c r="I428" s="13" t="n"/>
      <c r="J428" s="10" t="n"/>
      <c r="K428" s="13" t="n"/>
      <c r="L428" s="14" t="n"/>
      <c r="M428" s="14" t="n"/>
      <c r="N428" s="15">
        <f>IF(OR(L428="",M428=""),"",M428-L428)</f>
        <v/>
      </c>
      <c r="O428" s="15">
        <f>IF(OR(B428="",L428=""),"",IFERROR(L428-LOOKUP(2,1/($B$4:B427=B428),$M$4:M427),""))</f>
        <v/>
      </c>
      <c r="P428" s="16" t="n"/>
      <c r="Q428" s="16" t="n"/>
      <c r="R428" s="17" t="n"/>
      <c r="S428" s="11" t="n"/>
      <c r="T428" s="18">
        <f>IF(OR(A428="",I428=""),"",A428+I428)</f>
        <v/>
      </c>
      <c r="U428" s="18">
        <f>IF(OR(A428="",K428=""),"",IF(J428="",A428,J428)+K428)</f>
        <v/>
      </c>
    </row>
    <row r="429">
      <c r="A429" s="10" t="n"/>
      <c r="B429" s="11" t="n"/>
      <c r="C429" s="12">
        <f>IF(B429="","",IFERROR(VLOOKUP(B429,'السيارات'!$A$5:$F$104,6,FALSE),""))</f>
        <v/>
      </c>
      <c r="D429" s="11" t="n"/>
      <c r="E429" s="12">
        <f>IF(D429="","",IFERROR(VLOOKUP(D429,'السائقون'!$A$5:$C$154,3,FALSE),""))</f>
        <v/>
      </c>
      <c r="F429" s="11" t="n"/>
      <c r="G429" s="11" t="n"/>
      <c r="H429" s="11" t="n"/>
      <c r="I429" s="13" t="n"/>
      <c r="J429" s="10" t="n"/>
      <c r="K429" s="13" t="n"/>
      <c r="L429" s="14" t="n"/>
      <c r="M429" s="14" t="n"/>
      <c r="N429" s="15">
        <f>IF(OR(L429="",M429=""),"",M429-L429)</f>
        <v/>
      </c>
      <c r="O429" s="15">
        <f>IF(OR(B429="",L429=""),"",IFERROR(L429-LOOKUP(2,1/($B$4:B428=B429),$M$4:M428),""))</f>
        <v/>
      </c>
      <c r="P429" s="16" t="n"/>
      <c r="Q429" s="16" t="n"/>
      <c r="R429" s="17" t="n"/>
      <c r="S429" s="11" t="n"/>
      <c r="T429" s="18">
        <f>IF(OR(A429="",I429=""),"",A429+I429)</f>
        <v/>
      </c>
      <c r="U429" s="18">
        <f>IF(OR(A429="",K429=""),"",IF(J429="",A429,J429)+K429)</f>
        <v/>
      </c>
    </row>
    <row r="430">
      <c r="A430" s="10" t="n"/>
      <c r="B430" s="11" t="n"/>
      <c r="C430" s="12">
        <f>IF(B430="","",IFERROR(VLOOKUP(B430,'السيارات'!$A$5:$F$104,6,FALSE),""))</f>
        <v/>
      </c>
      <c r="D430" s="11" t="n"/>
      <c r="E430" s="12">
        <f>IF(D430="","",IFERROR(VLOOKUP(D430,'السائقون'!$A$5:$C$154,3,FALSE),""))</f>
        <v/>
      </c>
      <c r="F430" s="11" t="n"/>
      <c r="G430" s="11" t="n"/>
      <c r="H430" s="11" t="n"/>
      <c r="I430" s="13" t="n"/>
      <c r="J430" s="10" t="n"/>
      <c r="K430" s="13" t="n"/>
      <c r="L430" s="14" t="n"/>
      <c r="M430" s="14" t="n"/>
      <c r="N430" s="15">
        <f>IF(OR(L430="",M430=""),"",M430-L430)</f>
        <v/>
      </c>
      <c r="O430" s="15">
        <f>IF(OR(B430="",L430=""),"",IFERROR(L430-LOOKUP(2,1/($B$4:B429=B430),$M$4:M429),""))</f>
        <v/>
      </c>
      <c r="P430" s="16" t="n"/>
      <c r="Q430" s="16" t="n"/>
      <c r="R430" s="17" t="n"/>
      <c r="S430" s="11" t="n"/>
      <c r="T430" s="18">
        <f>IF(OR(A430="",I430=""),"",A430+I430)</f>
        <v/>
      </c>
      <c r="U430" s="18">
        <f>IF(OR(A430="",K430=""),"",IF(J430="",A430,J430)+K430)</f>
        <v/>
      </c>
    </row>
    <row r="431">
      <c r="A431" s="10" t="n"/>
      <c r="B431" s="11" t="n"/>
      <c r="C431" s="12">
        <f>IF(B431="","",IFERROR(VLOOKUP(B431,'السيارات'!$A$5:$F$104,6,FALSE),""))</f>
        <v/>
      </c>
      <c r="D431" s="11" t="n"/>
      <c r="E431" s="12">
        <f>IF(D431="","",IFERROR(VLOOKUP(D431,'السائقون'!$A$5:$C$154,3,FALSE),""))</f>
        <v/>
      </c>
      <c r="F431" s="11" t="n"/>
      <c r="G431" s="11" t="n"/>
      <c r="H431" s="11" t="n"/>
      <c r="I431" s="13" t="n"/>
      <c r="J431" s="10" t="n"/>
      <c r="K431" s="13" t="n"/>
      <c r="L431" s="14" t="n"/>
      <c r="M431" s="14" t="n"/>
      <c r="N431" s="15">
        <f>IF(OR(L431="",M431=""),"",M431-L431)</f>
        <v/>
      </c>
      <c r="O431" s="15">
        <f>IF(OR(B431="",L431=""),"",IFERROR(L431-LOOKUP(2,1/($B$4:B430=B431),$M$4:M430),""))</f>
        <v/>
      </c>
      <c r="P431" s="16" t="n"/>
      <c r="Q431" s="16" t="n"/>
      <c r="R431" s="17" t="n"/>
      <c r="S431" s="11" t="n"/>
      <c r="T431" s="18">
        <f>IF(OR(A431="",I431=""),"",A431+I431)</f>
        <v/>
      </c>
      <c r="U431" s="18">
        <f>IF(OR(A431="",K431=""),"",IF(J431="",A431,J431)+K431)</f>
        <v/>
      </c>
    </row>
    <row r="432">
      <c r="A432" s="10" t="n"/>
      <c r="B432" s="11" t="n"/>
      <c r="C432" s="12">
        <f>IF(B432="","",IFERROR(VLOOKUP(B432,'السيارات'!$A$5:$F$104,6,FALSE),""))</f>
        <v/>
      </c>
      <c r="D432" s="11" t="n"/>
      <c r="E432" s="12">
        <f>IF(D432="","",IFERROR(VLOOKUP(D432,'السائقون'!$A$5:$C$154,3,FALSE),""))</f>
        <v/>
      </c>
      <c r="F432" s="11" t="n"/>
      <c r="G432" s="11" t="n"/>
      <c r="H432" s="11" t="n"/>
      <c r="I432" s="13" t="n"/>
      <c r="J432" s="10" t="n"/>
      <c r="K432" s="13" t="n"/>
      <c r="L432" s="14" t="n"/>
      <c r="M432" s="14" t="n"/>
      <c r="N432" s="15">
        <f>IF(OR(L432="",M432=""),"",M432-L432)</f>
        <v/>
      </c>
      <c r="O432" s="15">
        <f>IF(OR(B432="",L432=""),"",IFERROR(L432-LOOKUP(2,1/($B$4:B431=B432),$M$4:M431),""))</f>
        <v/>
      </c>
      <c r="P432" s="16" t="n"/>
      <c r="Q432" s="16" t="n"/>
      <c r="R432" s="17" t="n"/>
      <c r="S432" s="11" t="n"/>
      <c r="T432" s="18">
        <f>IF(OR(A432="",I432=""),"",A432+I432)</f>
        <v/>
      </c>
      <c r="U432" s="18">
        <f>IF(OR(A432="",K432=""),"",IF(J432="",A432,J432)+K432)</f>
        <v/>
      </c>
    </row>
    <row r="433">
      <c r="A433" s="10" t="n"/>
      <c r="B433" s="11" t="n"/>
      <c r="C433" s="12">
        <f>IF(B433="","",IFERROR(VLOOKUP(B433,'السيارات'!$A$5:$F$104,6,FALSE),""))</f>
        <v/>
      </c>
      <c r="D433" s="11" t="n"/>
      <c r="E433" s="12">
        <f>IF(D433="","",IFERROR(VLOOKUP(D433,'السائقون'!$A$5:$C$154,3,FALSE),""))</f>
        <v/>
      </c>
      <c r="F433" s="11" t="n"/>
      <c r="G433" s="11" t="n"/>
      <c r="H433" s="11" t="n"/>
      <c r="I433" s="13" t="n"/>
      <c r="J433" s="10" t="n"/>
      <c r="K433" s="13" t="n"/>
      <c r="L433" s="14" t="n"/>
      <c r="M433" s="14" t="n"/>
      <c r="N433" s="15">
        <f>IF(OR(L433="",M433=""),"",M433-L433)</f>
        <v/>
      </c>
      <c r="O433" s="15">
        <f>IF(OR(B433="",L433=""),"",IFERROR(L433-LOOKUP(2,1/($B$4:B432=B433),$M$4:M432),""))</f>
        <v/>
      </c>
      <c r="P433" s="16" t="n"/>
      <c r="Q433" s="16" t="n"/>
      <c r="R433" s="17" t="n"/>
      <c r="S433" s="11" t="n"/>
      <c r="T433" s="18">
        <f>IF(OR(A433="",I433=""),"",A433+I433)</f>
        <v/>
      </c>
      <c r="U433" s="18">
        <f>IF(OR(A433="",K433=""),"",IF(J433="",A433,J433)+K433)</f>
        <v/>
      </c>
    </row>
    <row r="434">
      <c r="A434" s="10" t="n"/>
      <c r="B434" s="11" t="n"/>
      <c r="C434" s="12">
        <f>IF(B434="","",IFERROR(VLOOKUP(B434,'السيارات'!$A$5:$F$104,6,FALSE),""))</f>
        <v/>
      </c>
      <c r="D434" s="11" t="n"/>
      <c r="E434" s="12">
        <f>IF(D434="","",IFERROR(VLOOKUP(D434,'السائقون'!$A$5:$C$154,3,FALSE),""))</f>
        <v/>
      </c>
      <c r="F434" s="11" t="n"/>
      <c r="G434" s="11" t="n"/>
      <c r="H434" s="11" t="n"/>
      <c r="I434" s="13" t="n"/>
      <c r="J434" s="10" t="n"/>
      <c r="K434" s="13" t="n"/>
      <c r="L434" s="14" t="n"/>
      <c r="M434" s="14" t="n"/>
      <c r="N434" s="15">
        <f>IF(OR(L434="",M434=""),"",M434-L434)</f>
        <v/>
      </c>
      <c r="O434" s="15">
        <f>IF(OR(B434="",L434=""),"",IFERROR(L434-LOOKUP(2,1/($B$4:B433=B434),$M$4:M433),""))</f>
        <v/>
      </c>
      <c r="P434" s="16" t="n"/>
      <c r="Q434" s="16" t="n"/>
      <c r="R434" s="17" t="n"/>
      <c r="S434" s="11" t="n"/>
      <c r="T434" s="18">
        <f>IF(OR(A434="",I434=""),"",A434+I434)</f>
        <v/>
      </c>
      <c r="U434" s="18">
        <f>IF(OR(A434="",K434=""),"",IF(J434="",A434,J434)+K434)</f>
        <v/>
      </c>
    </row>
    <row r="435">
      <c r="A435" s="10" t="n"/>
      <c r="B435" s="11" t="n"/>
      <c r="C435" s="12">
        <f>IF(B435="","",IFERROR(VLOOKUP(B435,'السيارات'!$A$5:$F$104,6,FALSE),""))</f>
        <v/>
      </c>
      <c r="D435" s="11" t="n"/>
      <c r="E435" s="12">
        <f>IF(D435="","",IFERROR(VLOOKUP(D435,'السائقون'!$A$5:$C$154,3,FALSE),""))</f>
        <v/>
      </c>
      <c r="F435" s="11" t="n"/>
      <c r="G435" s="11" t="n"/>
      <c r="H435" s="11" t="n"/>
      <c r="I435" s="13" t="n"/>
      <c r="J435" s="10" t="n"/>
      <c r="K435" s="13" t="n"/>
      <c r="L435" s="14" t="n"/>
      <c r="M435" s="14" t="n"/>
      <c r="N435" s="15">
        <f>IF(OR(L435="",M435=""),"",M435-L435)</f>
        <v/>
      </c>
      <c r="O435" s="15">
        <f>IF(OR(B435="",L435=""),"",IFERROR(L435-LOOKUP(2,1/($B$4:B434=B435),$M$4:M434),""))</f>
        <v/>
      </c>
      <c r="P435" s="16" t="n"/>
      <c r="Q435" s="16" t="n"/>
      <c r="R435" s="17" t="n"/>
      <c r="S435" s="11" t="n"/>
      <c r="T435" s="18">
        <f>IF(OR(A435="",I435=""),"",A435+I435)</f>
        <v/>
      </c>
      <c r="U435" s="18">
        <f>IF(OR(A435="",K435=""),"",IF(J435="",A435,J435)+K435)</f>
        <v/>
      </c>
    </row>
    <row r="436">
      <c r="A436" s="10" t="n"/>
      <c r="B436" s="11" t="n"/>
      <c r="C436" s="12">
        <f>IF(B436="","",IFERROR(VLOOKUP(B436,'السيارات'!$A$5:$F$104,6,FALSE),""))</f>
        <v/>
      </c>
      <c r="D436" s="11" t="n"/>
      <c r="E436" s="12">
        <f>IF(D436="","",IFERROR(VLOOKUP(D436,'السائقون'!$A$5:$C$154,3,FALSE),""))</f>
        <v/>
      </c>
      <c r="F436" s="11" t="n"/>
      <c r="G436" s="11" t="n"/>
      <c r="H436" s="11" t="n"/>
      <c r="I436" s="13" t="n"/>
      <c r="J436" s="10" t="n"/>
      <c r="K436" s="13" t="n"/>
      <c r="L436" s="14" t="n"/>
      <c r="M436" s="14" t="n"/>
      <c r="N436" s="15">
        <f>IF(OR(L436="",M436=""),"",M436-L436)</f>
        <v/>
      </c>
      <c r="O436" s="15">
        <f>IF(OR(B436="",L436=""),"",IFERROR(L436-LOOKUP(2,1/($B$4:B435=B436),$M$4:M435),""))</f>
        <v/>
      </c>
      <c r="P436" s="16" t="n"/>
      <c r="Q436" s="16" t="n"/>
      <c r="R436" s="17" t="n"/>
      <c r="S436" s="11" t="n"/>
      <c r="T436" s="18">
        <f>IF(OR(A436="",I436=""),"",A436+I436)</f>
        <v/>
      </c>
      <c r="U436" s="18">
        <f>IF(OR(A436="",K436=""),"",IF(J436="",A436,J436)+K436)</f>
        <v/>
      </c>
    </row>
    <row r="437">
      <c r="A437" s="10" t="n"/>
      <c r="B437" s="11" t="n"/>
      <c r="C437" s="12">
        <f>IF(B437="","",IFERROR(VLOOKUP(B437,'السيارات'!$A$5:$F$104,6,FALSE),""))</f>
        <v/>
      </c>
      <c r="D437" s="11" t="n"/>
      <c r="E437" s="12">
        <f>IF(D437="","",IFERROR(VLOOKUP(D437,'السائقون'!$A$5:$C$154,3,FALSE),""))</f>
        <v/>
      </c>
      <c r="F437" s="11" t="n"/>
      <c r="G437" s="11" t="n"/>
      <c r="H437" s="11" t="n"/>
      <c r="I437" s="13" t="n"/>
      <c r="J437" s="10" t="n"/>
      <c r="K437" s="13" t="n"/>
      <c r="L437" s="14" t="n"/>
      <c r="M437" s="14" t="n"/>
      <c r="N437" s="15">
        <f>IF(OR(L437="",M437=""),"",M437-L437)</f>
        <v/>
      </c>
      <c r="O437" s="15">
        <f>IF(OR(B437="",L437=""),"",IFERROR(L437-LOOKUP(2,1/($B$4:B436=B437),$M$4:M436),""))</f>
        <v/>
      </c>
      <c r="P437" s="16" t="n"/>
      <c r="Q437" s="16" t="n"/>
      <c r="R437" s="17" t="n"/>
      <c r="S437" s="11" t="n"/>
      <c r="T437" s="18">
        <f>IF(OR(A437="",I437=""),"",A437+I437)</f>
        <v/>
      </c>
      <c r="U437" s="18">
        <f>IF(OR(A437="",K437=""),"",IF(J437="",A437,J437)+K437)</f>
        <v/>
      </c>
    </row>
    <row r="438">
      <c r="A438" s="10" t="n"/>
      <c r="B438" s="11" t="n"/>
      <c r="C438" s="12">
        <f>IF(B438="","",IFERROR(VLOOKUP(B438,'السيارات'!$A$5:$F$104,6,FALSE),""))</f>
        <v/>
      </c>
      <c r="D438" s="11" t="n"/>
      <c r="E438" s="12">
        <f>IF(D438="","",IFERROR(VLOOKUP(D438,'السائقون'!$A$5:$C$154,3,FALSE),""))</f>
        <v/>
      </c>
      <c r="F438" s="11" t="n"/>
      <c r="G438" s="11" t="n"/>
      <c r="H438" s="11" t="n"/>
      <c r="I438" s="13" t="n"/>
      <c r="J438" s="10" t="n"/>
      <c r="K438" s="13" t="n"/>
      <c r="L438" s="14" t="n"/>
      <c r="M438" s="14" t="n"/>
      <c r="N438" s="15">
        <f>IF(OR(L438="",M438=""),"",M438-L438)</f>
        <v/>
      </c>
      <c r="O438" s="15">
        <f>IF(OR(B438="",L438=""),"",IFERROR(L438-LOOKUP(2,1/($B$4:B437=B438),$M$4:M437),""))</f>
        <v/>
      </c>
      <c r="P438" s="16" t="n"/>
      <c r="Q438" s="16" t="n"/>
      <c r="R438" s="17" t="n"/>
      <c r="S438" s="11" t="n"/>
      <c r="T438" s="18">
        <f>IF(OR(A438="",I438=""),"",A438+I438)</f>
        <v/>
      </c>
      <c r="U438" s="18">
        <f>IF(OR(A438="",K438=""),"",IF(J438="",A438,J438)+K438)</f>
        <v/>
      </c>
    </row>
    <row r="439">
      <c r="A439" s="10" t="n"/>
      <c r="B439" s="11" t="n"/>
      <c r="C439" s="12">
        <f>IF(B439="","",IFERROR(VLOOKUP(B439,'السيارات'!$A$5:$F$104,6,FALSE),""))</f>
        <v/>
      </c>
      <c r="D439" s="11" t="n"/>
      <c r="E439" s="12">
        <f>IF(D439="","",IFERROR(VLOOKUP(D439,'السائقون'!$A$5:$C$154,3,FALSE),""))</f>
        <v/>
      </c>
      <c r="F439" s="11" t="n"/>
      <c r="G439" s="11" t="n"/>
      <c r="H439" s="11" t="n"/>
      <c r="I439" s="13" t="n"/>
      <c r="J439" s="10" t="n"/>
      <c r="K439" s="13" t="n"/>
      <c r="L439" s="14" t="n"/>
      <c r="M439" s="14" t="n"/>
      <c r="N439" s="15">
        <f>IF(OR(L439="",M439=""),"",M439-L439)</f>
        <v/>
      </c>
      <c r="O439" s="15">
        <f>IF(OR(B439="",L439=""),"",IFERROR(L439-LOOKUP(2,1/($B$4:B438=B439),$M$4:M438),""))</f>
        <v/>
      </c>
      <c r="P439" s="16" t="n"/>
      <c r="Q439" s="16" t="n"/>
      <c r="R439" s="17" t="n"/>
      <c r="S439" s="11" t="n"/>
      <c r="T439" s="18">
        <f>IF(OR(A439="",I439=""),"",A439+I439)</f>
        <v/>
      </c>
      <c r="U439" s="18">
        <f>IF(OR(A439="",K439=""),"",IF(J439="",A439,J439)+K439)</f>
        <v/>
      </c>
    </row>
    <row r="440">
      <c r="A440" s="10" t="n"/>
      <c r="B440" s="11" t="n"/>
      <c r="C440" s="12">
        <f>IF(B440="","",IFERROR(VLOOKUP(B440,'السيارات'!$A$5:$F$104,6,FALSE),""))</f>
        <v/>
      </c>
      <c r="D440" s="11" t="n"/>
      <c r="E440" s="12">
        <f>IF(D440="","",IFERROR(VLOOKUP(D440,'السائقون'!$A$5:$C$154,3,FALSE),""))</f>
        <v/>
      </c>
      <c r="F440" s="11" t="n"/>
      <c r="G440" s="11" t="n"/>
      <c r="H440" s="11" t="n"/>
      <c r="I440" s="13" t="n"/>
      <c r="J440" s="10" t="n"/>
      <c r="K440" s="13" t="n"/>
      <c r="L440" s="14" t="n"/>
      <c r="M440" s="14" t="n"/>
      <c r="N440" s="15">
        <f>IF(OR(L440="",M440=""),"",M440-L440)</f>
        <v/>
      </c>
      <c r="O440" s="15">
        <f>IF(OR(B440="",L440=""),"",IFERROR(L440-LOOKUP(2,1/($B$4:B439=B440),$M$4:M439),""))</f>
        <v/>
      </c>
      <c r="P440" s="16" t="n"/>
      <c r="Q440" s="16" t="n"/>
      <c r="R440" s="17" t="n"/>
      <c r="S440" s="11" t="n"/>
      <c r="T440" s="18">
        <f>IF(OR(A440="",I440=""),"",A440+I440)</f>
        <v/>
      </c>
      <c r="U440" s="18">
        <f>IF(OR(A440="",K440=""),"",IF(J440="",A440,J440)+K440)</f>
        <v/>
      </c>
    </row>
    <row r="441">
      <c r="A441" s="10" t="n"/>
      <c r="B441" s="11" t="n"/>
      <c r="C441" s="12">
        <f>IF(B441="","",IFERROR(VLOOKUP(B441,'السيارات'!$A$5:$F$104,6,FALSE),""))</f>
        <v/>
      </c>
      <c r="D441" s="11" t="n"/>
      <c r="E441" s="12">
        <f>IF(D441="","",IFERROR(VLOOKUP(D441,'السائقون'!$A$5:$C$154,3,FALSE),""))</f>
        <v/>
      </c>
      <c r="F441" s="11" t="n"/>
      <c r="G441" s="11" t="n"/>
      <c r="H441" s="11" t="n"/>
      <c r="I441" s="13" t="n"/>
      <c r="J441" s="10" t="n"/>
      <c r="K441" s="13" t="n"/>
      <c r="L441" s="14" t="n"/>
      <c r="M441" s="14" t="n"/>
      <c r="N441" s="15">
        <f>IF(OR(L441="",M441=""),"",M441-L441)</f>
        <v/>
      </c>
      <c r="O441" s="15">
        <f>IF(OR(B441="",L441=""),"",IFERROR(L441-LOOKUP(2,1/($B$4:B440=B441),$M$4:M440),""))</f>
        <v/>
      </c>
      <c r="P441" s="16" t="n"/>
      <c r="Q441" s="16" t="n"/>
      <c r="R441" s="17" t="n"/>
      <c r="S441" s="11" t="n"/>
      <c r="T441" s="18">
        <f>IF(OR(A441="",I441=""),"",A441+I441)</f>
        <v/>
      </c>
      <c r="U441" s="18">
        <f>IF(OR(A441="",K441=""),"",IF(J441="",A441,J441)+K441)</f>
        <v/>
      </c>
    </row>
    <row r="442">
      <c r="A442" s="10" t="n"/>
      <c r="B442" s="11" t="n"/>
      <c r="C442" s="12">
        <f>IF(B442="","",IFERROR(VLOOKUP(B442,'السيارات'!$A$5:$F$104,6,FALSE),""))</f>
        <v/>
      </c>
      <c r="D442" s="11" t="n"/>
      <c r="E442" s="12">
        <f>IF(D442="","",IFERROR(VLOOKUP(D442,'السائقون'!$A$5:$C$154,3,FALSE),""))</f>
        <v/>
      </c>
      <c r="F442" s="11" t="n"/>
      <c r="G442" s="11" t="n"/>
      <c r="H442" s="11" t="n"/>
      <c r="I442" s="13" t="n"/>
      <c r="J442" s="10" t="n"/>
      <c r="K442" s="13" t="n"/>
      <c r="L442" s="14" t="n"/>
      <c r="M442" s="14" t="n"/>
      <c r="N442" s="15">
        <f>IF(OR(L442="",M442=""),"",M442-L442)</f>
        <v/>
      </c>
      <c r="O442" s="15">
        <f>IF(OR(B442="",L442=""),"",IFERROR(L442-LOOKUP(2,1/($B$4:B441=B442),$M$4:M441),""))</f>
        <v/>
      </c>
      <c r="P442" s="16" t="n"/>
      <c r="Q442" s="16" t="n"/>
      <c r="R442" s="17" t="n"/>
      <c r="S442" s="11" t="n"/>
      <c r="T442" s="18">
        <f>IF(OR(A442="",I442=""),"",A442+I442)</f>
        <v/>
      </c>
      <c r="U442" s="18">
        <f>IF(OR(A442="",K442=""),"",IF(J442="",A442,J442)+K442)</f>
        <v/>
      </c>
    </row>
    <row r="443">
      <c r="A443" s="10" t="n"/>
      <c r="B443" s="11" t="n"/>
      <c r="C443" s="12">
        <f>IF(B443="","",IFERROR(VLOOKUP(B443,'السيارات'!$A$5:$F$104,6,FALSE),""))</f>
        <v/>
      </c>
      <c r="D443" s="11" t="n"/>
      <c r="E443" s="12">
        <f>IF(D443="","",IFERROR(VLOOKUP(D443,'السائقون'!$A$5:$C$154,3,FALSE),""))</f>
        <v/>
      </c>
      <c r="F443" s="11" t="n"/>
      <c r="G443" s="11" t="n"/>
      <c r="H443" s="11" t="n"/>
      <c r="I443" s="13" t="n"/>
      <c r="J443" s="10" t="n"/>
      <c r="K443" s="13" t="n"/>
      <c r="L443" s="14" t="n"/>
      <c r="M443" s="14" t="n"/>
      <c r="N443" s="15">
        <f>IF(OR(L443="",M443=""),"",M443-L443)</f>
        <v/>
      </c>
      <c r="O443" s="15">
        <f>IF(OR(B443="",L443=""),"",IFERROR(L443-LOOKUP(2,1/($B$4:B442=B443),$M$4:M442),""))</f>
        <v/>
      </c>
      <c r="P443" s="16" t="n"/>
      <c r="Q443" s="16" t="n"/>
      <c r="R443" s="17" t="n"/>
      <c r="S443" s="11" t="n"/>
      <c r="T443" s="18">
        <f>IF(OR(A443="",I443=""),"",A443+I443)</f>
        <v/>
      </c>
      <c r="U443" s="18">
        <f>IF(OR(A443="",K443=""),"",IF(J443="",A443,J443)+K443)</f>
        <v/>
      </c>
    </row>
    <row r="444">
      <c r="A444" s="10" t="n"/>
      <c r="B444" s="11" t="n"/>
      <c r="C444" s="12">
        <f>IF(B444="","",IFERROR(VLOOKUP(B444,'السيارات'!$A$5:$F$104,6,FALSE),""))</f>
        <v/>
      </c>
      <c r="D444" s="11" t="n"/>
      <c r="E444" s="12">
        <f>IF(D444="","",IFERROR(VLOOKUP(D444,'السائقون'!$A$5:$C$154,3,FALSE),""))</f>
        <v/>
      </c>
      <c r="F444" s="11" t="n"/>
      <c r="G444" s="11" t="n"/>
      <c r="H444" s="11" t="n"/>
      <c r="I444" s="13" t="n"/>
      <c r="J444" s="10" t="n"/>
      <c r="K444" s="13" t="n"/>
      <c r="L444" s="14" t="n"/>
      <c r="M444" s="14" t="n"/>
      <c r="N444" s="15">
        <f>IF(OR(L444="",M444=""),"",M444-L444)</f>
        <v/>
      </c>
      <c r="O444" s="15">
        <f>IF(OR(B444="",L444=""),"",IFERROR(L444-LOOKUP(2,1/($B$4:B443=B444),$M$4:M443),""))</f>
        <v/>
      </c>
      <c r="P444" s="16" t="n"/>
      <c r="Q444" s="16" t="n"/>
      <c r="R444" s="17" t="n"/>
      <c r="S444" s="11" t="n"/>
      <c r="T444" s="18">
        <f>IF(OR(A444="",I444=""),"",A444+I444)</f>
        <v/>
      </c>
      <c r="U444" s="18">
        <f>IF(OR(A444="",K444=""),"",IF(J444="",A444,J444)+K444)</f>
        <v/>
      </c>
    </row>
    <row r="445">
      <c r="A445" s="10" t="n"/>
      <c r="B445" s="11" t="n"/>
      <c r="C445" s="12">
        <f>IF(B445="","",IFERROR(VLOOKUP(B445,'السيارات'!$A$5:$F$104,6,FALSE),""))</f>
        <v/>
      </c>
      <c r="D445" s="11" t="n"/>
      <c r="E445" s="12">
        <f>IF(D445="","",IFERROR(VLOOKUP(D445,'السائقون'!$A$5:$C$154,3,FALSE),""))</f>
        <v/>
      </c>
      <c r="F445" s="11" t="n"/>
      <c r="G445" s="11" t="n"/>
      <c r="H445" s="11" t="n"/>
      <c r="I445" s="13" t="n"/>
      <c r="J445" s="10" t="n"/>
      <c r="K445" s="13" t="n"/>
      <c r="L445" s="14" t="n"/>
      <c r="M445" s="14" t="n"/>
      <c r="N445" s="15">
        <f>IF(OR(L445="",M445=""),"",M445-L445)</f>
        <v/>
      </c>
      <c r="O445" s="15">
        <f>IF(OR(B445="",L445=""),"",IFERROR(L445-LOOKUP(2,1/($B$4:B444=B445),$M$4:M444),""))</f>
        <v/>
      </c>
      <c r="P445" s="16" t="n"/>
      <c r="Q445" s="16" t="n"/>
      <c r="R445" s="17" t="n"/>
      <c r="S445" s="11" t="n"/>
      <c r="T445" s="18">
        <f>IF(OR(A445="",I445=""),"",A445+I445)</f>
        <v/>
      </c>
      <c r="U445" s="18">
        <f>IF(OR(A445="",K445=""),"",IF(J445="",A445,J445)+K445)</f>
        <v/>
      </c>
    </row>
    <row r="446">
      <c r="A446" s="10" t="n"/>
      <c r="B446" s="11" t="n"/>
      <c r="C446" s="12">
        <f>IF(B446="","",IFERROR(VLOOKUP(B446,'السيارات'!$A$5:$F$104,6,FALSE),""))</f>
        <v/>
      </c>
      <c r="D446" s="11" t="n"/>
      <c r="E446" s="12">
        <f>IF(D446="","",IFERROR(VLOOKUP(D446,'السائقون'!$A$5:$C$154,3,FALSE),""))</f>
        <v/>
      </c>
      <c r="F446" s="11" t="n"/>
      <c r="G446" s="11" t="n"/>
      <c r="H446" s="11" t="n"/>
      <c r="I446" s="13" t="n"/>
      <c r="J446" s="10" t="n"/>
      <c r="K446" s="13" t="n"/>
      <c r="L446" s="14" t="n"/>
      <c r="M446" s="14" t="n"/>
      <c r="N446" s="15">
        <f>IF(OR(L446="",M446=""),"",M446-L446)</f>
        <v/>
      </c>
      <c r="O446" s="15">
        <f>IF(OR(B446="",L446=""),"",IFERROR(L446-LOOKUP(2,1/($B$4:B445=B446),$M$4:M445),""))</f>
        <v/>
      </c>
      <c r="P446" s="16" t="n"/>
      <c r="Q446" s="16" t="n"/>
      <c r="R446" s="17" t="n"/>
      <c r="S446" s="11" t="n"/>
      <c r="T446" s="18">
        <f>IF(OR(A446="",I446=""),"",A446+I446)</f>
        <v/>
      </c>
      <c r="U446" s="18">
        <f>IF(OR(A446="",K446=""),"",IF(J446="",A446,J446)+K446)</f>
        <v/>
      </c>
    </row>
    <row r="447">
      <c r="A447" s="10" t="n"/>
      <c r="B447" s="11" t="n"/>
      <c r="C447" s="12">
        <f>IF(B447="","",IFERROR(VLOOKUP(B447,'السيارات'!$A$5:$F$104,6,FALSE),""))</f>
        <v/>
      </c>
      <c r="D447" s="11" t="n"/>
      <c r="E447" s="12">
        <f>IF(D447="","",IFERROR(VLOOKUP(D447,'السائقون'!$A$5:$C$154,3,FALSE),""))</f>
        <v/>
      </c>
      <c r="F447" s="11" t="n"/>
      <c r="G447" s="11" t="n"/>
      <c r="H447" s="11" t="n"/>
      <c r="I447" s="13" t="n"/>
      <c r="J447" s="10" t="n"/>
      <c r="K447" s="13" t="n"/>
      <c r="L447" s="14" t="n"/>
      <c r="M447" s="14" t="n"/>
      <c r="N447" s="15">
        <f>IF(OR(L447="",M447=""),"",M447-L447)</f>
        <v/>
      </c>
      <c r="O447" s="15">
        <f>IF(OR(B447="",L447=""),"",IFERROR(L447-LOOKUP(2,1/($B$4:B446=B447),$M$4:M446),""))</f>
        <v/>
      </c>
      <c r="P447" s="16" t="n"/>
      <c r="Q447" s="16" t="n"/>
      <c r="R447" s="17" t="n"/>
      <c r="S447" s="11" t="n"/>
      <c r="T447" s="18">
        <f>IF(OR(A447="",I447=""),"",A447+I447)</f>
        <v/>
      </c>
      <c r="U447" s="18">
        <f>IF(OR(A447="",K447=""),"",IF(J447="",A447,J447)+K447)</f>
        <v/>
      </c>
    </row>
    <row r="448">
      <c r="A448" s="10" t="n"/>
      <c r="B448" s="11" t="n"/>
      <c r="C448" s="12">
        <f>IF(B448="","",IFERROR(VLOOKUP(B448,'السيارات'!$A$5:$F$104,6,FALSE),""))</f>
        <v/>
      </c>
      <c r="D448" s="11" t="n"/>
      <c r="E448" s="12">
        <f>IF(D448="","",IFERROR(VLOOKUP(D448,'السائقون'!$A$5:$C$154,3,FALSE),""))</f>
        <v/>
      </c>
      <c r="F448" s="11" t="n"/>
      <c r="G448" s="11" t="n"/>
      <c r="H448" s="11" t="n"/>
      <c r="I448" s="13" t="n"/>
      <c r="J448" s="10" t="n"/>
      <c r="K448" s="13" t="n"/>
      <c r="L448" s="14" t="n"/>
      <c r="M448" s="14" t="n"/>
      <c r="N448" s="15">
        <f>IF(OR(L448="",M448=""),"",M448-L448)</f>
        <v/>
      </c>
      <c r="O448" s="15">
        <f>IF(OR(B448="",L448=""),"",IFERROR(L448-LOOKUP(2,1/($B$4:B447=B448),$M$4:M447),""))</f>
        <v/>
      </c>
      <c r="P448" s="16" t="n"/>
      <c r="Q448" s="16" t="n"/>
      <c r="R448" s="17" t="n"/>
      <c r="S448" s="11" t="n"/>
      <c r="T448" s="18">
        <f>IF(OR(A448="",I448=""),"",A448+I448)</f>
        <v/>
      </c>
      <c r="U448" s="18">
        <f>IF(OR(A448="",K448=""),"",IF(J448="",A448,J448)+K448)</f>
        <v/>
      </c>
    </row>
    <row r="449">
      <c r="A449" s="10" t="n"/>
      <c r="B449" s="11" t="n"/>
      <c r="C449" s="12">
        <f>IF(B449="","",IFERROR(VLOOKUP(B449,'السيارات'!$A$5:$F$104,6,FALSE),""))</f>
        <v/>
      </c>
      <c r="D449" s="11" t="n"/>
      <c r="E449" s="12">
        <f>IF(D449="","",IFERROR(VLOOKUP(D449,'السائقون'!$A$5:$C$154,3,FALSE),""))</f>
        <v/>
      </c>
      <c r="F449" s="11" t="n"/>
      <c r="G449" s="11" t="n"/>
      <c r="H449" s="11" t="n"/>
      <c r="I449" s="13" t="n"/>
      <c r="J449" s="10" t="n"/>
      <c r="K449" s="13" t="n"/>
      <c r="L449" s="14" t="n"/>
      <c r="M449" s="14" t="n"/>
      <c r="N449" s="15">
        <f>IF(OR(L449="",M449=""),"",M449-L449)</f>
        <v/>
      </c>
      <c r="O449" s="15">
        <f>IF(OR(B449="",L449=""),"",IFERROR(L449-LOOKUP(2,1/($B$4:B448=B449),$M$4:M448),""))</f>
        <v/>
      </c>
      <c r="P449" s="16" t="n"/>
      <c r="Q449" s="16" t="n"/>
      <c r="R449" s="17" t="n"/>
      <c r="S449" s="11" t="n"/>
      <c r="T449" s="18">
        <f>IF(OR(A449="",I449=""),"",A449+I449)</f>
        <v/>
      </c>
      <c r="U449" s="18">
        <f>IF(OR(A449="",K449=""),"",IF(J449="",A449,J449)+K449)</f>
        <v/>
      </c>
    </row>
    <row r="450">
      <c r="A450" s="10" t="n"/>
      <c r="B450" s="11" t="n"/>
      <c r="C450" s="12">
        <f>IF(B450="","",IFERROR(VLOOKUP(B450,'السيارات'!$A$5:$F$104,6,FALSE),""))</f>
        <v/>
      </c>
      <c r="D450" s="11" t="n"/>
      <c r="E450" s="12">
        <f>IF(D450="","",IFERROR(VLOOKUP(D450,'السائقون'!$A$5:$C$154,3,FALSE),""))</f>
        <v/>
      </c>
      <c r="F450" s="11" t="n"/>
      <c r="G450" s="11" t="n"/>
      <c r="H450" s="11" t="n"/>
      <c r="I450" s="13" t="n"/>
      <c r="J450" s="10" t="n"/>
      <c r="K450" s="13" t="n"/>
      <c r="L450" s="14" t="n"/>
      <c r="M450" s="14" t="n"/>
      <c r="N450" s="15">
        <f>IF(OR(L450="",M450=""),"",M450-L450)</f>
        <v/>
      </c>
      <c r="O450" s="15">
        <f>IF(OR(B450="",L450=""),"",IFERROR(L450-LOOKUP(2,1/($B$4:B449=B450),$M$4:M449),""))</f>
        <v/>
      </c>
      <c r="P450" s="16" t="n"/>
      <c r="Q450" s="16" t="n"/>
      <c r="R450" s="17" t="n"/>
      <c r="S450" s="11" t="n"/>
      <c r="T450" s="18">
        <f>IF(OR(A450="",I450=""),"",A450+I450)</f>
        <v/>
      </c>
      <c r="U450" s="18">
        <f>IF(OR(A450="",K450=""),"",IF(J450="",A450,J450)+K450)</f>
        <v/>
      </c>
    </row>
    <row r="451">
      <c r="A451" s="10" t="n"/>
      <c r="B451" s="11" t="n"/>
      <c r="C451" s="12">
        <f>IF(B451="","",IFERROR(VLOOKUP(B451,'السيارات'!$A$5:$F$104,6,FALSE),""))</f>
        <v/>
      </c>
      <c r="D451" s="11" t="n"/>
      <c r="E451" s="12">
        <f>IF(D451="","",IFERROR(VLOOKUP(D451,'السائقون'!$A$5:$C$154,3,FALSE),""))</f>
        <v/>
      </c>
      <c r="F451" s="11" t="n"/>
      <c r="G451" s="11" t="n"/>
      <c r="H451" s="11" t="n"/>
      <c r="I451" s="13" t="n"/>
      <c r="J451" s="10" t="n"/>
      <c r="K451" s="13" t="n"/>
      <c r="L451" s="14" t="n"/>
      <c r="M451" s="14" t="n"/>
      <c r="N451" s="15">
        <f>IF(OR(L451="",M451=""),"",M451-L451)</f>
        <v/>
      </c>
      <c r="O451" s="15">
        <f>IF(OR(B451="",L451=""),"",IFERROR(L451-LOOKUP(2,1/($B$4:B450=B451),$M$4:M450),""))</f>
        <v/>
      </c>
      <c r="P451" s="16" t="n"/>
      <c r="Q451" s="16" t="n"/>
      <c r="R451" s="17" t="n"/>
      <c r="S451" s="11" t="n"/>
      <c r="T451" s="18">
        <f>IF(OR(A451="",I451=""),"",A451+I451)</f>
        <v/>
      </c>
      <c r="U451" s="18">
        <f>IF(OR(A451="",K451=""),"",IF(J451="",A451,J451)+K451)</f>
        <v/>
      </c>
    </row>
    <row r="452">
      <c r="A452" s="10" t="n"/>
      <c r="B452" s="11" t="n"/>
      <c r="C452" s="12">
        <f>IF(B452="","",IFERROR(VLOOKUP(B452,'السيارات'!$A$5:$F$104,6,FALSE),""))</f>
        <v/>
      </c>
      <c r="D452" s="11" t="n"/>
      <c r="E452" s="12">
        <f>IF(D452="","",IFERROR(VLOOKUP(D452,'السائقون'!$A$5:$C$154,3,FALSE),""))</f>
        <v/>
      </c>
      <c r="F452" s="11" t="n"/>
      <c r="G452" s="11" t="n"/>
      <c r="H452" s="11" t="n"/>
      <c r="I452" s="13" t="n"/>
      <c r="J452" s="10" t="n"/>
      <c r="K452" s="13" t="n"/>
      <c r="L452" s="14" t="n"/>
      <c r="M452" s="14" t="n"/>
      <c r="N452" s="15">
        <f>IF(OR(L452="",M452=""),"",M452-L452)</f>
        <v/>
      </c>
      <c r="O452" s="15">
        <f>IF(OR(B452="",L452=""),"",IFERROR(L452-LOOKUP(2,1/($B$4:B451=B452),$M$4:M451),""))</f>
        <v/>
      </c>
      <c r="P452" s="16" t="n"/>
      <c r="Q452" s="16" t="n"/>
      <c r="R452" s="17" t="n"/>
      <c r="S452" s="11" t="n"/>
      <c r="T452" s="18">
        <f>IF(OR(A452="",I452=""),"",A452+I452)</f>
        <v/>
      </c>
      <c r="U452" s="18">
        <f>IF(OR(A452="",K452=""),"",IF(J452="",A452,J452)+K452)</f>
        <v/>
      </c>
    </row>
    <row r="453">
      <c r="A453" s="10" t="n"/>
      <c r="B453" s="11" t="n"/>
      <c r="C453" s="12">
        <f>IF(B453="","",IFERROR(VLOOKUP(B453,'السيارات'!$A$5:$F$104,6,FALSE),""))</f>
        <v/>
      </c>
      <c r="D453" s="11" t="n"/>
      <c r="E453" s="12">
        <f>IF(D453="","",IFERROR(VLOOKUP(D453,'السائقون'!$A$5:$C$154,3,FALSE),""))</f>
        <v/>
      </c>
      <c r="F453" s="11" t="n"/>
      <c r="G453" s="11" t="n"/>
      <c r="H453" s="11" t="n"/>
      <c r="I453" s="13" t="n"/>
      <c r="J453" s="10" t="n"/>
      <c r="K453" s="13" t="n"/>
      <c r="L453" s="14" t="n"/>
      <c r="M453" s="14" t="n"/>
      <c r="N453" s="15">
        <f>IF(OR(L453="",M453=""),"",M453-L453)</f>
        <v/>
      </c>
      <c r="O453" s="15">
        <f>IF(OR(B453="",L453=""),"",IFERROR(L453-LOOKUP(2,1/($B$4:B452=B453),$M$4:M452),""))</f>
        <v/>
      </c>
      <c r="P453" s="16" t="n"/>
      <c r="Q453" s="16" t="n"/>
      <c r="R453" s="17" t="n"/>
      <c r="S453" s="11" t="n"/>
      <c r="T453" s="18">
        <f>IF(OR(A453="",I453=""),"",A453+I453)</f>
        <v/>
      </c>
      <c r="U453" s="18">
        <f>IF(OR(A453="",K453=""),"",IF(J453="",A453,J453)+K453)</f>
        <v/>
      </c>
    </row>
    <row r="454">
      <c r="A454" s="10" t="n"/>
      <c r="B454" s="11" t="n"/>
      <c r="C454" s="12">
        <f>IF(B454="","",IFERROR(VLOOKUP(B454,'السيارات'!$A$5:$F$104,6,FALSE),""))</f>
        <v/>
      </c>
      <c r="D454" s="11" t="n"/>
      <c r="E454" s="12">
        <f>IF(D454="","",IFERROR(VLOOKUP(D454,'السائقون'!$A$5:$C$154,3,FALSE),""))</f>
        <v/>
      </c>
      <c r="F454" s="11" t="n"/>
      <c r="G454" s="11" t="n"/>
      <c r="H454" s="11" t="n"/>
      <c r="I454" s="13" t="n"/>
      <c r="J454" s="10" t="n"/>
      <c r="K454" s="13" t="n"/>
      <c r="L454" s="14" t="n"/>
      <c r="M454" s="14" t="n"/>
      <c r="N454" s="15">
        <f>IF(OR(L454="",M454=""),"",M454-L454)</f>
        <v/>
      </c>
      <c r="O454" s="15">
        <f>IF(OR(B454="",L454=""),"",IFERROR(L454-LOOKUP(2,1/($B$4:B453=B454),$M$4:M453),""))</f>
        <v/>
      </c>
      <c r="P454" s="16" t="n"/>
      <c r="Q454" s="16" t="n"/>
      <c r="R454" s="17" t="n"/>
      <c r="S454" s="11" t="n"/>
      <c r="T454" s="18">
        <f>IF(OR(A454="",I454=""),"",A454+I454)</f>
        <v/>
      </c>
      <c r="U454" s="18">
        <f>IF(OR(A454="",K454=""),"",IF(J454="",A454,J454)+K454)</f>
        <v/>
      </c>
    </row>
    <row r="455">
      <c r="A455" s="10" t="n"/>
      <c r="B455" s="11" t="n"/>
      <c r="C455" s="12">
        <f>IF(B455="","",IFERROR(VLOOKUP(B455,'السيارات'!$A$5:$F$104,6,FALSE),""))</f>
        <v/>
      </c>
      <c r="D455" s="11" t="n"/>
      <c r="E455" s="12">
        <f>IF(D455="","",IFERROR(VLOOKUP(D455,'السائقون'!$A$5:$C$154,3,FALSE),""))</f>
        <v/>
      </c>
      <c r="F455" s="11" t="n"/>
      <c r="G455" s="11" t="n"/>
      <c r="H455" s="11" t="n"/>
      <c r="I455" s="13" t="n"/>
      <c r="J455" s="10" t="n"/>
      <c r="K455" s="13" t="n"/>
      <c r="L455" s="14" t="n"/>
      <c r="M455" s="14" t="n"/>
      <c r="N455" s="15">
        <f>IF(OR(L455="",M455=""),"",M455-L455)</f>
        <v/>
      </c>
      <c r="O455" s="15">
        <f>IF(OR(B455="",L455=""),"",IFERROR(L455-LOOKUP(2,1/($B$4:B454=B455),$M$4:M454),""))</f>
        <v/>
      </c>
      <c r="P455" s="16" t="n"/>
      <c r="Q455" s="16" t="n"/>
      <c r="R455" s="17" t="n"/>
      <c r="S455" s="11" t="n"/>
      <c r="T455" s="18">
        <f>IF(OR(A455="",I455=""),"",A455+I455)</f>
        <v/>
      </c>
      <c r="U455" s="18">
        <f>IF(OR(A455="",K455=""),"",IF(J455="",A455,J455)+K455)</f>
        <v/>
      </c>
    </row>
    <row r="456">
      <c r="A456" s="10" t="n"/>
      <c r="B456" s="11" t="n"/>
      <c r="C456" s="12">
        <f>IF(B456="","",IFERROR(VLOOKUP(B456,'السيارات'!$A$5:$F$104,6,FALSE),""))</f>
        <v/>
      </c>
      <c r="D456" s="11" t="n"/>
      <c r="E456" s="12">
        <f>IF(D456="","",IFERROR(VLOOKUP(D456,'السائقون'!$A$5:$C$154,3,FALSE),""))</f>
        <v/>
      </c>
      <c r="F456" s="11" t="n"/>
      <c r="G456" s="11" t="n"/>
      <c r="H456" s="11" t="n"/>
      <c r="I456" s="13" t="n"/>
      <c r="J456" s="10" t="n"/>
      <c r="K456" s="13" t="n"/>
      <c r="L456" s="14" t="n"/>
      <c r="M456" s="14" t="n"/>
      <c r="N456" s="15">
        <f>IF(OR(L456="",M456=""),"",M456-L456)</f>
        <v/>
      </c>
      <c r="O456" s="15">
        <f>IF(OR(B456="",L456=""),"",IFERROR(L456-LOOKUP(2,1/($B$4:B455=B456),$M$4:M455),""))</f>
        <v/>
      </c>
      <c r="P456" s="16" t="n"/>
      <c r="Q456" s="16" t="n"/>
      <c r="R456" s="17" t="n"/>
      <c r="S456" s="11" t="n"/>
      <c r="T456" s="18">
        <f>IF(OR(A456="",I456=""),"",A456+I456)</f>
        <v/>
      </c>
      <c r="U456" s="18">
        <f>IF(OR(A456="",K456=""),"",IF(J456="",A456,J456)+K456)</f>
        <v/>
      </c>
    </row>
    <row r="457">
      <c r="A457" s="10" t="n"/>
      <c r="B457" s="11" t="n"/>
      <c r="C457" s="12">
        <f>IF(B457="","",IFERROR(VLOOKUP(B457,'السيارات'!$A$5:$F$104,6,FALSE),""))</f>
        <v/>
      </c>
      <c r="D457" s="11" t="n"/>
      <c r="E457" s="12">
        <f>IF(D457="","",IFERROR(VLOOKUP(D457,'السائقون'!$A$5:$C$154,3,FALSE),""))</f>
        <v/>
      </c>
      <c r="F457" s="11" t="n"/>
      <c r="G457" s="11" t="n"/>
      <c r="H457" s="11" t="n"/>
      <c r="I457" s="13" t="n"/>
      <c r="J457" s="10" t="n"/>
      <c r="K457" s="13" t="n"/>
      <c r="L457" s="14" t="n"/>
      <c r="M457" s="14" t="n"/>
      <c r="N457" s="15">
        <f>IF(OR(L457="",M457=""),"",M457-L457)</f>
        <v/>
      </c>
      <c r="O457" s="15">
        <f>IF(OR(B457="",L457=""),"",IFERROR(L457-LOOKUP(2,1/($B$4:B456=B457),$M$4:M456),""))</f>
        <v/>
      </c>
      <c r="P457" s="16" t="n"/>
      <c r="Q457" s="16" t="n"/>
      <c r="R457" s="17" t="n"/>
      <c r="S457" s="11" t="n"/>
      <c r="T457" s="18">
        <f>IF(OR(A457="",I457=""),"",A457+I457)</f>
        <v/>
      </c>
      <c r="U457" s="18">
        <f>IF(OR(A457="",K457=""),"",IF(J457="",A457,J457)+K457)</f>
        <v/>
      </c>
    </row>
    <row r="458">
      <c r="A458" s="10" t="n"/>
      <c r="B458" s="11" t="n"/>
      <c r="C458" s="12">
        <f>IF(B458="","",IFERROR(VLOOKUP(B458,'السيارات'!$A$5:$F$104,6,FALSE),""))</f>
        <v/>
      </c>
      <c r="D458" s="11" t="n"/>
      <c r="E458" s="12">
        <f>IF(D458="","",IFERROR(VLOOKUP(D458,'السائقون'!$A$5:$C$154,3,FALSE),""))</f>
        <v/>
      </c>
      <c r="F458" s="11" t="n"/>
      <c r="G458" s="11" t="n"/>
      <c r="H458" s="11" t="n"/>
      <c r="I458" s="13" t="n"/>
      <c r="J458" s="10" t="n"/>
      <c r="K458" s="13" t="n"/>
      <c r="L458" s="14" t="n"/>
      <c r="M458" s="14" t="n"/>
      <c r="N458" s="15">
        <f>IF(OR(L458="",M458=""),"",M458-L458)</f>
        <v/>
      </c>
      <c r="O458" s="15">
        <f>IF(OR(B458="",L458=""),"",IFERROR(L458-LOOKUP(2,1/($B$4:B457=B458),$M$4:M457),""))</f>
        <v/>
      </c>
      <c r="P458" s="16" t="n"/>
      <c r="Q458" s="16" t="n"/>
      <c r="R458" s="17" t="n"/>
      <c r="S458" s="11" t="n"/>
      <c r="T458" s="18">
        <f>IF(OR(A458="",I458=""),"",A458+I458)</f>
        <v/>
      </c>
      <c r="U458" s="18">
        <f>IF(OR(A458="",K458=""),"",IF(J458="",A458,J458)+K458)</f>
        <v/>
      </c>
    </row>
    <row r="459">
      <c r="A459" s="10" t="n"/>
      <c r="B459" s="11" t="n"/>
      <c r="C459" s="12">
        <f>IF(B459="","",IFERROR(VLOOKUP(B459,'السيارات'!$A$5:$F$104,6,FALSE),""))</f>
        <v/>
      </c>
      <c r="D459" s="11" t="n"/>
      <c r="E459" s="12">
        <f>IF(D459="","",IFERROR(VLOOKUP(D459,'السائقون'!$A$5:$C$154,3,FALSE),""))</f>
        <v/>
      </c>
      <c r="F459" s="11" t="n"/>
      <c r="G459" s="11" t="n"/>
      <c r="H459" s="11" t="n"/>
      <c r="I459" s="13" t="n"/>
      <c r="J459" s="10" t="n"/>
      <c r="K459" s="13" t="n"/>
      <c r="L459" s="14" t="n"/>
      <c r="M459" s="14" t="n"/>
      <c r="N459" s="15">
        <f>IF(OR(L459="",M459=""),"",M459-L459)</f>
        <v/>
      </c>
      <c r="O459" s="15">
        <f>IF(OR(B459="",L459=""),"",IFERROR(L459-LOOKUP(2,1/($B$4:B458=B459),$M$4:M458),""))</f>
        <v/>
      </c>
      <c r="P459" s="16" t="n"/>
      <c r="Q459" s="16" t="n"/>
      <c r="R459" s="17" t="n"/>
      <c r="S459" s="11" t="n"/>
      <c r="T459" s="18">
        <f>IF(OR(A459="",I459=""),"",A459+I459)</f>
        <v/>
      </c>
      <c r="U459" s="18">
        <f>IF(OR(A459="",K459=""),"",IF(J459="",A459,J459)+K459)</f>
        <v/>
      </c>
    </row>
    <row r="460">
      <c r="A460" s="10" t="n"/>
      <c r="B460" s="11" t="n"/>
      <c r="C460" s="12">
        <f>IF(B460="","",IFERROR(VLOOKUP(B460,'السيارات'!$A$5:$F$104,6,FALSE),""))</f>
        <v/>
      </c>
      <c r="D460" s="11" t="n"/>
      <c r="E460" s="12">
        <f>IF(D460="","",IFERROR(VLOOKUP(D460,'السائقون'!$A$5:$C$154,3,FALSE),""))</f>
        <v/>
      </c>
      <c r="F460" s="11" t="n"/>
      <c r="G460" s="11" t="n"/>
      <c r="H460" s="11" t="n"/>
      <c r="I460" s="13" t="n"/>
      <c r="J460" s="10" t="n"/>
      <c r="K460" s="13" t="n"/>
      <c r="L460" s="14" t="n"/>
      <c r="M460" s="14" t="n"/>
      <c r="N460" s="15">
        <f>IF(OR(L460="",M460=""),"",M460-L460)</f>
        <v/>
      </c>
      <c r="O460" s="15">
        <f>IF(OR(B460="",L460=""),"",IFERROR(L460-LOOKUP(2,1/($B$4:B459=B460),$M$4:M459),""))</f>
        <v/>
      </c>
      <c r="P460" s="16" t="n"/>
      <c r="Q460" s="16" t="n"/>
      <c r="R460" s="17" t="n"/>
      <c r="S460" s="11" t="n"/>
      <c r="T460" s="18">
        <f>IF(OR(A460="",I460=""),"",A460+I460)</f>
        <v/>
      </c>
      <c r="U460" s="18">
        <f>IF(OR(A460="",K460=""),"",IF(J460="",A460,J460)+K460)</f>
        <v/>
      </c>
    </row>
    <row r="461">
      <c r="A461" s="10" t="n"/>
      <c r="B461" s="11" t="n"/>
      <c r="C461" s="12">
        <f>IF(B461="","",IFERROR(VLOOKUP(B461,'السيارات'!$A$5:$F$104,6,FALSE),""))</f>
        <v/>
      </c>
      <c r="D461" s="11" t="n"/>
      <c r="E461" s="12">
        <f>IF(D461="","",IFERROR(VLOOKUP(D461,'السائقون'!$A$5:$C$154,3,FALSE),""))</f>
        <v/>
      </c>
      <c r="F461" s="11" t="n"/>
      <c r="G461" s="11" t="n"/>
      <c r="H461" s="11" t="n"/>
      <c r="I461" s="13" t="n"/>
      <c r="J461" s="10" t="n"/>
      <c r="K461" s="13" t="n"/>
      <c r="L461" s="14" t="n"/>
      <c r="M461" s="14" t="n"/>
      <c r="N461" s="15">
        <f>IF(OR(L461="",M461=""),"",M461-L461)</f>
        <v/>
      </c>
      <c r="O461" s="15">
        <f>IF(OR(B461="",L461=""),"",IFERROR(L461-LOOKUP(2,1/($B$4:B460=B461),$M$4:M460),""))</f>
        <v/>
      </c>
      <c r="P461" s="16" t="n"/>
      <c r="Q461" s="16" t="n"/>
      <c r="R461" s="17" t="n"/>
      <c r="S461" s="11" t="n"/>
      <c r="T461" s="18">
        <f>IF(OR(A461="",I461=""),"",A461+I461)</f>
        <v/>
      </c>
      <c r="U461" s="18">
        <f>IF(OR(A461="",K461=""),"",IF(J461="",A461,J461)+K461)</f>
        <v/>
      </c>
    </row>
    <row r="462">
      <c r="A462" s="10" t="n"/>
      <c r="B462" s="11" t="n"/>
      <c r="C462" s="12">
        <f>IF(B462="","",IFERROR(VLOOKUP(B462,'السيارات'!$A$5:$F$104,6,FALSE),""))</f>
        <v/>
      </c>
      <c r="D462" s="11" t="n"/>
      <c r="E462" s="12">
        <f>IF(D462="","",IFERROR(VLOOKUP(D462,'السائقون'!$A$5:$C$154,3,FALSE),""))</f>
        <v/>
      </c>
      <c r="F462" s="11" t="n"/>
      <c r="G462" s="11" t="n"/>
      <c r="H462" s="11" t="n"/>
      <c r="I462" s="13" t="n"/>
      <c r="J462" s="10" t="n"/>
      <c r="K462" s="13" t="n"/>
      <c r="L462" s="14" t="n"/>
      <c r="M462" s="14" t="n"/>
      <c r="N462" s="15">
        <f>IF(OR(L462="",M462=""),"",M462-L462)</f>
        <v/>
      </c>
      <c r="O462" s="15">
        <f>IF(OR(B462="",L462=""),"",IFERROR(L462-LOOKUP(2,1/($B$4:B461=B462),$M$4:M461),""))</f>
        <v/>
      </c>
      <c r="P462" s="16" t="n"/>
      <c r="Q462" s="16" t="n"/>
      <c r="R462" s="17" t="n"/>
      <c r="S462" s="11" t="n"/>
      <c r="T462" s="18">
        <f>IF(OR(A462="",I462=""),"",A462+I462)</f>
        <v/>
      </c>
      <c r="U462" s="18">
        <f>IF(OR(A462="",K462=""),"",IF(J462="",A462,J462)+K462)</f>
        <v/>
      </c>
    </row>
    <row r="463">
      <c r="A463" s="10" t="n"/>
      <c r="B463" s="11" t="n"/>
      <c r="C463" s="12">
        <f>IF(B463="","",IFERROR(VLOOKUP(B463,'السيارات'!$A$5:$F$104,6,FALSE),""))</f>
        <v/>
      </c>
      <c r="D463" s="11" t="n"/>
      <c r="E463" s="12">
        <f>IF(D463="","",IFERROR(VLOOKUP(D463,'السائقون'!$A$5:$C$154,3,FALSE),""))</f>
        <v/>
      </c>
      <c r="F463" s="11" t="n"/>
      <c r="G463" s="11" t="n"/>
      <c r="H463" s="11" t="n"/>
      <c r="I463" s="13" t="n"/>
      <c r="J463" s="10" t="n"/>
      <c r="K463" s="13" t="n"/>
      <c r="L463" s="14" t="n"/>
      <c r="M463" s="14" t="n"/>
      <c r="N463" s="15">
        <f>IF(OR(L463="",M463=""),"",M463-L463)</f>
        <v/>
      </c>
      <c r="O463" s="15">
        <f>IF(OR(B463="",L463=""),"",IFERROR(L463-LOOKUP(2,1/($B$4:B462=B463),$M$4:M462),""))</f>
        <v/>
      </c>
      <c r="P463" s="16" t="n"/>
      <c r="Q463" s="16" t="n"/>
      <c r="R463" s="17" t="n"/>
      <c r="S463" s="11" t="n"/>
      <c r="T463" s="18">
        <f>IF(OR(A463="",I463=""),"",A463+I463)</f>
        <v/>
      </c>
      <c r="U463" s="18">
        <f>IF(OR(A463="",K463=""),"",IF(J463="",A463,J463)+K463)</f>
        <v/>
      </c>
    </row>
    <row r="464">
      <c r="A464" s="10" t="n"/>
      <c r="B464" s="11" t="n"/>
      <c r="C464" s="12">
        <f>IF(B464="","",IFERROR(VLOOKUP(B464,'السيارات'!$A$5:$F$104,6,FALSE),""))</f>
        <v/>
      </c>
      <c r="D464" s="11" t="n"/>
      <c r="E464" s="12">
        <f>IF(D464="","",IFERROR(VLOOKUP(D464,'السائقون'!$A$5:$C$154,3,FALSE),""))</f>
        <v/>
      </c>
      <c r="F464" s="11" t="n"/>
      <c r="G464" s="11" t="n"/>
      <c r="H464" s="11" t="n"/>
      <c r="I464" s="13" t="n"/>
      <c r="J464" s="10" t="n"/>
      <c r="K464" s="13" t="n"/>
      <c r="L464" s="14" t="n"/>
      <c r="M464" s="14" t="n"/>
      <c r="N464" s="15">
        <f>IF(OR(L464="",M464=""),"",M464-L464)</f>
        <v/>
      </c>
      <c r="O464" s="15">
        <f>IF(OR(B464="",L464=""),"",IFERROR(L464-LOOKUP(2,1/($B$4:B463=B464),$M$4:M463),""))</f>
        <v/>
      </c>
      <c r="P464" s="16" t="n"/>
      <c r="Q464" s="16" t="n"/>
      <c r="R464" s="17" t="n"/>
      <c r="S464" s="11" t="n"/>
      <c r="T464" s="18">
        <f>IF(OR(A464="",I464=""),"",A464+I464)</f>
        <v/>
      </c>
      <c r="U464" s="18">
        <f>IF(OR(A464="",K464=""),"",IF(J464="",A464,J464)+K464)</f>
        <v/>
      </c>
    </row>
    <row r="465">
      <c r="A465" s="10" t="n"/>
      <c r="B465" s="11" t="n"/>
      <c r="C465" s="12">
        <f>IF(B465="","",IFERROR(VLOOKUP(B465,'السيارات'!$A$5:$F$104,6,FALSE),""))</f>
        <v/>
      </c>
      <c r="D465" s="11" t="n"/>
      <c r="E465" s="12">
        <f>IF(D465="","",IFERROR(VLOOKUP(D465,'السائقون'!$A$5:$C$154,3,FALSE),""))</f>
        <v/>
      </c>
      <c r="F465" s="11" t="n"/>
      <c r="G465" s="11" t="n"/>
      <c r="H465" s="11" t="n"/>
      <c r="I465" s="13" t="n"/>
      <c r="J465" s="10" t="n"/>
      <c r="K465" s="13" t="n"/>
      <c r="L465" s="14" t="n"/>
      <c r="M465" s="14" t="n"/>
      <c r="N465" s="15">
        <f>IF(OR(L465="",M465=""),"",M465-L465)</f>
        <v/>
      </c>
      <c r="O465" s="15">
        <f>IF(OR(B465="",L465=""),"",IFERROR(L465-LOOKUP(2,1/($B$4:B464=B465),$M$4:M464),""))</f>
        <v/>
      </c>
      <c r="P465" s="16" t="n"/>
      <c r="Q465" s="16" t="n"/>
      <c r="R465" s="17" t="n"/>
      <c r="S465" s="11" t="n"/>
      <c r="T465" s="18">
        <f>IF(OR(A465="",I465=""),"",A465+I465)</f>
        <v/>
      </c>
      <c r="U465" s="18">
        <f>IF(OR(A465="",K465=""),"",IF(J465="",A465,J465)+K465)</f>
        <v/>
      </c>
    </row>
    <row r="466">
      <c r="A466" s="10" t="n"/>
      <c r="B466" s="11" t="n"/>
      <c r="C466" s="12">
        <f>IF(B466="","",IFERROR(VLOOKUP(B466,'السيارات'!$A$5:$F$104,6,FALSE),""))</f>
        <v/>
      </c>
      <c r="D466" s="11" t="n"/>
      <c r="E466" s="12">
        <f>IF(D466="","",IFERROR(VLOOKUP(D466,'السائقون'!$A$5:$C$154,3,FALSE),""))</f>
        <v/>
      </c>
      <c r="F466" s="11" t="n"/>
      <c r="G466" s="11" t="n"/>
      <c r="H466" s="11" t="n"/>
      <c r="I466" s="13" t="n"/>
      <c r="J466" s="10" t="n"/>
      <c r="K466" s="13" t="n"/>
      <c r="L466" s="14" t="n"/>
      <c r="M466" s="14" t="n"/>
      <c r="N466" s="15">
        <f>IF(OR(L466="",M466=""),"",M466-L466)</f>
        <v/>
      </c>
      <c r="O466" s="15">
        <f>IF(OR(B466="",L466=""),"",IFERROR(L466-LOOKUP(2,1/($B$4:B465=B466),$M$4:M465),""))</f>
        <v/>
      </c>
      <c r="P466" s="16" t="n"/>
      <c r="Q466" s="16" t="n"/>
      <c r="R466" s="17" t="n"/>
      <c r="S466" s="11" t="n"/>
      <c r="T466" s="18">
        <f>IF(OR(A466="",I466=""),"",A466+I466)</f>
        <v/>
      </c>
      <c r="U466" s="18">
        <f>IF(OR(A466="",K466=""),"",IF(J466="",A466,J466)+K466)</f>
        <v/>
      </c>
    </row>
    <row r="467">
      <c r="A467" s="10" t="n"/>
      <c r="B467" s="11" t="n"/>
      <c r="C467" s="12">
        <f>IF(B467="","",IFERROR(VLOOKUP(B467,'السيارات'!$A$5:$F$104,6,FALSE),""))</f>
        <v/>
      </c>
      <c r="D467" s="11" t="n"/>
      <c r="E467" s="12">
        <f>IF(D467="","",IFERROR(VLOOKUP(D467,'السائقون'!$A$5:$C$154,3,FALSE),""))</f>
        <v/>
      </c>
      <c r="F467" s="11" t="n"/>
      <c r="G467" s="11" t="n"/>
      <c r="H467" s="11" t="n"/>
      <c r="I467" s="13" t="n"/>
      <c r="J467" s="10" t="n"/>
      <c r="K467" s="13" t="n"/>
      <c r="L467" s="14" t="n"/>
      <c r="M467" s="14" t="n"/>
      <c r="N467" s="15">
        <f>IF(OR(L467="",M467=""),"",M467-L467)</f>
        <v/>
      </c>
      <c r="O467" s="15">
        <f>IF(OR(B467="",L467=""),"",IFERROR(L467-LOOKUP(2,1/($B$4:B466=B467),$M$4:M466),""))</f>
        <v/>
      </c>
      <c r="P467" s="16" t="n"/>
      <c r="Q467" s="16" t="n"/>
      <c r="R467" s="17" t="n"/>
      <c r="S467" s="11" t="n"/>
      <c r="T467" s="18">
        <f>IF(OR(A467="",I467=""),"",A467+I467)</f>
        <v/>
      </c>
      <c r="U467" s="18">
        <f>IF(OR(A467="",K467=""),"",IF(J467="",A467,J467)+K467)</f>
        <v/>
      </c>
    </row>
    <row r="468">
      <c r="A468" s="10" t="n"/>
      <c r="B468" s="11" t="n"/>
      <c r="C468" s="12">
        <f>IF(B468="","",IFERROR(VLOOKUP(B468,'السيارات'!$A$5:$F$104,6,FALSE),""))</f>
        <v/>
      </c>
      <c r="D468" s="11" t="n"/>
      <c r="E468" s="12">
        <f>IF(D468="","",IFERROR(VLOOKUP(D468,'السائقون'!$A$5:$C$154,3,FALSE),""))</f>
        <v/>
      </c>
      <c r="F468" s="11" t="n"/>
      <c r="G468" s="11" t="n"/>
      <c r="H468" s="11" t="n"/>
      <c r="I468" s="13" t="n"/>
      <c r="J468" s="10" t="n"/>
      <c r="K468" s="13" t="n"/>
      <c r="L468" s="14" t="n"/>
      <c r="M468" s="14" t="n"/>
      <c r="N468" s="15">
        <f>IF(OR(L468="",M468=""),"",M468-L468)</f>
        <v/>
      </c>
      <c r="O468" s="15">
        <f>IF(OR(B468="",L468=""),"",IFERROR(L468-LOOKUP(2,1/($B$4:B467=B468),$M$4:M467),""))</f>
        <v/>
      </c>
      <c r="P468" s="16" t="n"/>
      <c r="Q468" s="16" t="n"/>
      <c r="R468" s="17" t="n"/>
      <c r="S468" s="11" t="n"/>
      <c r="T468" s="18">
        <f>IF(OR(A468="",I468=""),"",A468+I468)</f>
        <v/>
      </c>
      <c r="U468" s="18">
        <f>IF(OR(A468="",K468=""),"",IF(J468="",A468,J468)+K468)</f>
        <v/>
      </c>
    </row>
    <row r="469">
      <c r="A469" s="10" t="n"/>
      <c r="B469" s="11" t="n"/>
      <c r="C469" s="12">
        <f>IF(B469="","",IFERROR(VLOOKUP(B469,'السيارات'!$A$5:$F$104,6,FALSE),""))</f>
        <v/>
      </c>
      <c r="D469" s="11" t="n"/>
      <c r="E469" s="12">
        <f>IF(D469="","",IFERROR(VLOOKUP(D469,'السائقون'!$A$5:$C$154,3,FALSE),""))</f>
        <v/>
      </c>
      <c r="F469" s="11" t="n"/>
      <c r="G469" s="11" t="n"/>
      <c r="H469" s="11" t="n"/>
      <c r="I469" s="13" t="n"/>
      <c r="J469" s="10" t="n"/>
      <c r="K469" s="13" t="n"/>
      <c r="L469" s="14" t="n"/>
      <c r="M469" s="14" t="n"/>
      <c r="N469" s="15">
        <f>IF(OR(L469="",M469=""),"",M469-L469)</f>
        <v/>
      </c>
      <c r="O469" s="15">
        <f>IF(OR(B469="",L469=""),"",IFERROR(L469-LOOKUP(2,1/($B$4:B468=B469),$M$4:M468),""))</f>
        <v/>
      </c>
      <c r="P469" s="16" t="n"/>
      <c r="Q469" s="16" t="n"/>
      <c r="R469" s="17" t="n"/>
      <c r="S469" s="11" t="n"/>
      <c r="T469" s="18">
        <f>IF(OR(A469="",I469=""),"",A469+I469)</f>
        <v/>
      </c>
      <c r="U469" s="18">
        <f>IF(OR(A469="",K469=""),"",IF(J469="",A469,J469)+K469)</f>
        <v/>
      </c>
    </row>
    <row r="470">
      <c r="A470" s="10" t="n"/>
      <c r="B470" s="11" t="n"/>
      <c r="C470" s="12">
        <f>IF(B470="","",IFERROR(VLOOKUP(B470,'السيارات'!$A$5:$F$104,6,FALSE),""))</f>
        <v/>
      </c>
      <c r="D470" s="11" t="n"/>
      <c r="E470" s="12">
        <f>IF(D470="","",IFERROR(VLOOKUP(D470,'السائقون'!$A$5:$C$154,3,FALSE),""))</f>
        <v/>
      </c>
      <c r="F470" s="11" t="n"/>
      <c r="G470" s="11" t="n"/>
      <c r="H470" s="11" t="n"/>
      <c r="I470" s="13" t="n"/>
      <c r="J470" s="10" t="n"/>
      <c r="K470" s="13" t="n"/>
      <c r="L470" s="14" t="n"/>
      <c r="M470" s="14" t="n"/>
      <c r="N470" s="15">
        <f>IF(OR(L470="",M470=""),"",M470-L470)</f>
        <v/>
      </c>
      <c r="O470" s="15">
        <f>IF(OR(B470="",L470=""),"",IFERROR(L470-LOOKUP(2,1/($B$4:B469=B470),$M$4:M469),""))</f>
        <v/>
      </c>
      <c r="P470" s="16" t="n"/>
      <c r="Q470" s="16" t="n"/>
      <c r="R470" s="17" t="n"/>
      <c r="S470" s="11" t="n"/>
      <c r="T470" s="18">
        <f>IF(OR(A470="",I470=""),"",A470+I470)</f>
        <v/>
      </c>
      <c r="U470" s="18">
        <f>IF(OR(A470="",K470=""),"",IF(J470="",A470,J470)+K470)</f>
        <v/>
      </c>
    </row>
    <row r="471">
      <c r="A471" s="10" t="n"/>
      <c r="B471" s="11" t="n"/>
      <c r="C471" s="12">
        <f>IF(B471="","",IFERROR(VLOOKUP(B471,'السيارات'!$A$5:$F$104,6,FALSE),""))</f>
        <v/>
      </c>
      <c r="D471" s="11" t="n"/>
      <c r="E471" s="12">
        <f>IF(D471="","",IFERROR(VLOOKUP(D471,'السائقون'!$A$5:$C$154,3,FALSE),""))</f>
        <v/>
      </c>
      <c r="F471" s="11" t="n"/>
      <c r="G471" s="11" t="n"/>
      <c r="H471" s="11" t="n"/>
      <c r="I471" s="13" t="n"/>
      <c r="J471" s="10" t="n"/>
      <c r="K471" s="13" t="n"/>
      <c r="L471" s="14" t="n"/>
      <c r="M471" s="14" t="n"/>
      <c r="N471" s="15">
        <f>IF(OR(L471="",M471=""),"",M471-L471)</f>
        <v/>
      </c>
      <c r="O471" s="15">
        <f>IF(OR(B471="",L471=""),"",IFERROR(L471-LOOKUP(2,1/($B$4:B470=B471),$M$4:M470),""))</f>
        <v/>
      </c>
      <c r="P471" s="16" t="n"/>
      <c r="Q471" s="16" t="n"/>
      <c r="R471" s="17" t="n"/>
      <c r="S471" s="11" t="n"/>
      <c r="T471" s="18">
        <f>IF(OR(A471="",I471=""),"",A471+I471)</f>
        <v/>
      </c>
      <c r="U471" s="18">
        <f>IF(OR(A471="",K471=""),"",IF(J471="",A471,J471)+K471)</f>
        <v/>
      </c>
    </row>
    <row r="472">
      <c r="A472" s="10" t="n"/>
      <c r="B472" s="11" t="n"/>
      <c r="C472" s="12">
        <f>IF(B472="","",IFERROR(VLOOKUP(B472,'السيارات'!$A$5:$F$104,6,FALSE),""))</f>
        <v/>
      </c>
      <c r="D472" s="11" t="n"/>
      <c r="E472" s="12">
        <f>IF(D472="","",IFERROR(VLOOKUP(D472,'السائقون'!$A$5:$C$154,3,FALSE),""))</f>
        <v/>
      </c>
      <c r="F472" s="11" t="n"/>
      <c r="G472" s="11" t="n"/>
      <c r="H472" s="11" t="n"/>
      <c r="I472" s="13" t="n"/>
      <c r="J472" s="10" t="n"/>
      <c r="K472" s="13" t="n"/>
      <c r="L472" s="14" t="n"/>
      <c r="M472" s="14" t="n"/>
      <c r="N472" s="15">
        <f>IF(OR(L472="",M472=""),"",M472-L472)</f>
        <v/>
      </c>
      <c r="O472" s="15">
        <f>IF(OR(B472="",L472=""),"",IFERROR(L472-LOOKUP(2,1/($B$4:B471=B472),$M$4:M471),""))</f>
        <v/>
      </c>
      <c r="P472" s="16" t="n"/>
      <c r="Q472" s="16" t="n"/>
      <c r="R472" s="17" t="n"/>
      <c r="S472" s="11" t="n"/>
      <c r="T472" s="18">
        <f>IF(OR(A472="",I472=""),"",A472+I472)</f>
        <v/>
      </c>
      <c r="U472" s="18">
        <f>IF(OR(A472="",K472=""),"",IF(J472="",A472,J472)+K472)</f>
        <v/>
      </c>
    </row>
    <row r="473">
      <c r="A473" s="10" t="n"/>
      <c r="B473" s="11" t="n"/>
      <c r="C473" s="12">
        <f>IF(B473="","",IFERROR(VLOOKUP(B473,'السيارات'!$A$5:$F$104,6,FALSE),""))</f>
        <v/>
      </c>
      <c r="D473" s="11" t="n"/>
      <c r="E473" s="12">
        <f>IF(D473="","",IFERROR(VLOOKUP(D473,'السائقون'!$A$5:$C$154,3,FALSE),""))</f>
        <v/>
      </c>
      <c r="F473" s="11" t="n"/>
      <c r="G473" s="11" t="n"/>
      <c r="H473" s="11" t="n"/>
      <c r="I473" s="13" t="n"/>
      <c r="J473" s="10" t="n"/>
      <c r="K473" s="13" t="n"/>
      <c r="L473" s="14" t="n"/>
      <c r="M473" s="14" t="n"/>
      <c r="N473" s="15">
        <f>IF(OR(L473="",M473=""),"",M473-L473)</f>
        <v/>
      </c>
      <c r="O473" s="15">
        <f>IF(OR(B473="",L473=""),"",IFERROR(L473-LOOKUP(2,1/($B$4:B472=B473),$M$4:M472),""))</f>
        <v/>
      </c>
      <c r="P473" s="16" t="n"/>
      <c r="Q473" s="16" t="n"/>
      <c r="R473" s="17" t="n"/>
      <c r="S473" s="11" t="n"/>
      <c r="T473" s="18">
        <f>IF(OR(A473="",I473=""),"",A473+I473)</f>
        <v/>
      </c>
      <c r="U473" s="18">
        <f>IF(OR(A473="",K473=""),"",IF(J473="",A473,J473)+K473)</f>
        <v/>
      </c>
    </row>
    <row r="474">
      <c r="A474" s="10" t="n"/>
      <c r="B474" s="11" t="n"/>
      <c r="C474" s="12">
        <f>IF(B474="","",IFERROR(VLOOKUP(B474,'السيارات'!$A$5:$F$104,6,FALSE),""))</f>
        <v/>
      </c>
      <c r="D474" s="11" t="n"/>
      <c r="E474" s="12">
        <f>IF(D474="","",IFERROR(VLOOKUP(D474,'السائقون'!$A$5:$C$154,3,FALSE),""))</f>
        <v/>
      </c>
      <c r="F474" s="11" t="n"/>
      <c r="G474" s="11" t="n"/>
      <c r="H474" s="11" t="n"/>
      <c r="I474" s="13" t="n"/>
      <c r="J474" s="10" t="n"/>
      <c r="K474" s="13" t="n"/>
      <c r="L474" s="14" t="n"/>
      <c r="M474" s="14" t="n"/>
      <c r="N474" s="15">
        <f>IF(OR(L474="",M474=""),"",M474-L474)</f>
        <v/>
      </c>
      <c r="O474" s="15">
        <f>IF(OR(B474="",L474=""),"",IFERROR(L474-LOOKUP(2,1/($B$4:B473=B474),$M$4:M473),""))</f>
        <v/>
      </c>
      <c r="P474" s="16" t="n"/>
      <c r="Q474" s="16" t="n"/>
      <c r="R474" s="17" t="n"/>
      <c r="S474" s="11" t="n"/>
      <c r="T474" s="18">
        <f>IF(OR(A474="",I474=""),"",A474+I474)</f>
        <v/>
      </c>
      <c r="U474" s="18">
        <f>IF(OR(A474="",K474=""),"",IF(J474="",A474,J474)+K474)</f>
        <v/>
      </c>
    </row>
    <row r="475">
      <c r="A475" s="10" t="n"/>
      <c r="B475" s="11" t="n"/>
      <c r="C475" s="12">
        <f>IF(B475="","",IFERROR(VLOOKUP(B475,'السيارات'!$A$5:$F$104,6,FALSE),""))</f>
        <v/>
      </c>
      <c r="D475" s="11" t="n"/>
      <c r="E475" s="12">
        <f>IF(D475="","",IFERROR(VLOOKUP(D475,'السائقون'!$A$5:$C$154,3,FALSE),""))</f>
        <v/>
      </c>
      <c r="F475" s="11" t="n"/>
      <c r="G475" s="11" t="n"/>
      <c r="H475" s="11" t="n"/>
      <c r="I475" s="13" t="n"/>
      <c r="J475" s="10" t="n"/>
      <c r="K475" s="13" t="n"/>
      <c r="L475" s="14" t="n"/>
      <c r="M475" s="14" t="n"/>
      <c r="N475" s="15">
        <f>IF(OR(L475="",M475=""),"",M475-L475)</f>
        <v/>
      </c>
      <c r="O475" s="15">
        <f>IF(OR(B475="",L475=""),"",IFERROR(L475-LOOKUP(2,1/($B$4:B474=B475),$M$4:M474),""))</f>
        <v/>
      </c>
      <c r="P475" s="16" t="n"/>
      <c r="Q475" s="16" t="n"/>
      <c r="R475" s="17" t="n"/>
      <c r="S475" s="11" t="n"/>
      <c r="T475" s="18">
        <f>IF(OR(A475="",I475=""),"",A475+I475)</f>
        <v/>
      </c>
      <c r="U475" s="18">
        <f>IF(OR(A475="",K475=""),"",IF(J475="",A475,J475)+K475)</f>
        <v/>
      </c>
    </row>
    <row r="476">
      <c r="A476" s="10" t="n"/>
      <c r="B476" s="11" t="n"/>
      <c r="C476" s="12">
        <f>IF(B476="","",IFERROR(VLOOKUP(B476,'السيارات'!$A$5:$F$104,6,FALSE),""))</f>
        <v/>
      </c>
      <c r="D476" s="11" t="n"/>
      <c r="E476" s="12">
        <f>IF(D476="","",IFERROR(VLOOKUP(D476,'السائقون'!$A$5:$C$154,3,FALSE),""))</f>
        <v/>
      </c>
      <c r="F476" s="11" t="n"/>
      <c r="G476" s="11" t="n"/>
      <c r="H476" s="11" t="n"/>
      <c r="I476" s="13" t="n"/>
      <c r="J476" s="10" t="n"/>
      <c r="K476" s="13" t="n"/>
      <c r="L476" s="14" t="n"/>
      <c r="M476" s="14" t="n"/>
      <c r="N476" s="15">
        <f>IF(OR(L476="",M476=""),"",M476-L476)</f>
        <v/>
      </c>
      <c r="O476" s="15">
        <f>IF(OR(B476="",L476=""),"",IFERROR(L476-LOOKUP(2,1/($B$4:B475=B476),$M$4:M475),""))</f>
        <v/>
      </c>
      <c r="P476" s="16" t="n"/>
      <c r="Q476" s="16" t="n"/>
      <c r="R476" s="17" t="n"/>
      <c r="S476" s="11" t="n"/>
      <c r="T476" s="18">
        <f>IF(OR(A476="",I476=""),"",A476+I476)</f>
        <v/>
      </c>
      <c r="U476" s="18">
        <f>IF(OR(A476="",K476=""),"",IF(J476="",A476,J476)+K476)</f>
        <v/>
      </c>
    </row>
    <row r="477">
      <c r="A477" s="10" t="n"/>
      <c r="B477" s="11" t="n"/>
      <c r="C477" s="12">
        <f>IF(B477="","",IFERROR(VLOOKUP(B477,'السيارات'!$A$5:$F$104,6,FALSE),""))</f>
        <v/>
      </c>
      <c r="D477" s="11" t="n"/>
      <c r="E477" s="12">
        <f>IF(D477="","",IFERROR(VLOOKUP(D477,'السائقون'!$A$5:$C$154,3,FALSE),""))</f>
        <v/>
      </c>
      <c r="F477" s="11" t="n"/>
      <c r="G477" s="11" t="n"/>
      <c r="H477" s="11" t="n"/>
      <c r="I477" s="13" t="n"/>
      <c r="J477" s="10" t="n"/>
      <c r="K477" s="13" t="n"/>
      <c r="L477" s="14" t="n"/>
      <c r="M477" s="14" t="n"/>
      <c r="N477" s="15">
        <f>IF(OR(L477="",M477=""),"",M477-L477)</f>
        <v/>
      </c>
      <c r="O477" s="15">
        <f>IF(OR(B477="",L477=""),"",IFERROR(L477-LOOKUP(2,1/($B$4:B476=B477),$M$4:M476),""))</f>
        <v/>
      </c>
      <c r="P477" s="16" t="n"/>
      <c r="Q477" s="16" t="n"/>
      <c r="R477" s="17" t="n"/>
      <c r="S477" s="11" t="n"/>
      <c r="T477" s="18">
        <f>IF(OR(A477="",I477=""),"",A477+I477)</f>
        <v/>
      </c>
      <c r="U477" s="18">
        <f>IF(OR(A477="",K477=""),"",IF(J477="",A477,J477)+K477)</f>
        <v/>
      </c>
    </row>
    <row r="478">
      <c r="A478" s="10" t="n"/>
      <c r="B478" s="11" t="n"/>
      <c r="C478" s="12">
        <f>IF(B478="","",IFERROR(VLOOKUP(B478,'السيارات'!$A$5:$F$104,6,FALSE),""))</f>
        <v/>
      </c>
      <c r="D478" s="11" t="n"/>
      <c r="E478" s="12">
        <f>IF(D478="","",IFERROR(VLOOKUP(D478,'السائقون'!$A$5:$C$154,3,FALSE),""))</f>
        <v/>
      </c>
      <c r="F478" s="11" t="n"/>
      <c r="G478" s="11" t="n"/>
      <c r="H478" s="11" t="n"/>
      <c r="I478" s="13" t="n"/>
      <c r="J478" s="10" t="n"/>
      <c r="K478" s="13" t="n"/>
      <c r="L478" s="14" t="n"/>
      <c r="M478" s="14" t="n"/>
      <c r="N478" s="15">
        <f>IF(OR(L478="",M478=""),"",M478-L478)</f>
        <v/>
      </c>
      <c r="O478" s="15">
        <f>IF(OR(B478="",L478=""),"",IFERROR(L478-LOOKUP(2,1/($B$4:B477=B478),$M$4:M477),""))</f>
        <v/>
      </c>
      <c r="P478" s="16" t="n"/>
      <c r="Q478" s="16" t="n"/>
      <c r="R478" s="17" t="n"/>
      <c r="S478" s="11" t="n"/>
      <c r="T478" s="18">
        <f>IF(OR(A478="",I478=""),"",A478+I478)</f>
        <v/>
      </c>
      <c r="U478" s="18">
        <f>IF(OR(A478="",K478=""),"",IF(J478="",A478,J478)+K478)</f>
        <v/>
      </c>
    </row>
    <row r="479">
      <c r="A479" s="10" t="n"/>
      <c r="B479" s="11" t="n"/>
      <c r="C479" s="12">
        <f>IF(B479="","",IFERROR(VLOOKUP(B479,'السيارات'!$A$5:$F$104,6,FALSE),""))</f>
        <v/>
      </c>
      <c r="D479" s="11" t="n"/>
      <c r="E479" s="12">
        <f>IF(D479="","",IFERROR(VLOOKUP(D479,'السائقون'!$A$5:$C$154,3,FALSE),""))</f>
        <v/>
      </c>
      <c r="F479" s="11" t="n"/>
      <c r="G479" s="11" t="n"/>
      <c r="H479" s="11" t="n"/>
      <c r="I479" s="13" t="n"/>
      <c r="J479" s="10" t="n"/>
      <c r="K479" s="13" t="n"/>
      <c r="L479" s="14" t="n"/>
      <c r="M479" s="14" t="n"/>
      <c r="N479" s="15">
        <f>IF(OR(L479="",M479=""),"",M479-L479)</f>
        <v/>
      </c>
      <c r="O479" s="15">
        <f>IF(OR(B479="",L479=""),"",IFERROR(L479-LOOKUP(2,1/($B$4:B478=B479),$M$4:M478),""))</f>
        <v/>
      </c>
      <c r="P479" s="16" t="n"/>
      <c r="Q479" s="16" t="n"/>
      <c r="R479" s="17" t="n"/>
      <c r="S479" s="11" t="n"/>
      <c r="T479" s="18">
        <f>IF(OR(A479="",I479=""),"",A479+I479)</f>
        <v/>
      </c>
      <c r="U479" s="18">
        <f>IF(OR(A479="",K479=""),"",IF(J479="",A479,J479)+K479)</f>
        <v/>
      </c>
    </row>
    <row r="480">
      <c r="A480" s="10" t="n"/>
      <c r="B480" s="11" t="n"/>
      <c r="C480" s="12">
        <f>IF(B480="","",IFERROR(VLOOKUP(B480,'السيارات'!$A$5:$F$104,6,FALSE),""))</f>
        <v/>
      </c>
      <c r="D480" s="11" t="n"/>
      <c r="E480" s="12">
        <f>IF(D480="","",IFERROR(VLOOKUP(D480,'السائقون'!$A$5:$C$154,3,FALSE),""))</f>
        <v/>
      </c>
      <c r="F480" s="11" t="n"/>
      <c r="G480" s="11" t="n"/>
      <c r="H480" s="11" t="n"/>
      <c r="I480" s="13" t="n"/>
      <c r="J480" s="10" t="n"/>
      <c r="K480" s="13" t="n"/>
      <c r="L480" s="14" t="n"/>
      <c r="M480" s="14" t="n"/>
      <c r="N480" s="15">
        <f>IF(OR(L480="",M480=""),"",M480-L480)</f>
        <v/>
      </c>
      <c r="O480" s="15">
        <f>IF(OR(B480="",L480=""),"",IFERROR(L480-LOOKUP(2,1/($B$4:B479=B480),$M$4:M479),""))</f>
        <v/>
      </c>
      <c r="P480" s="16" t="n"/>
      <c r="Q480" s="16" t="n"/>
      <c r="R480" s="17" t="n"/>
      <c r="S480" s="11" t="n"/>
      <c r="T480" s="18">
        <f>IF(OR(A480="",I480=""),"",A480+I480)</f>
        <v/>
      </c>
      <c r="U480" s="18">
        <f>IF(OR(A480="",K480=""),"",IF(J480="",A480,J480)+K480)</f>
        <v/>
      </c>
    </row>
    <row r="481">
      <c r="A481" s="10" t="n"/>
      <c r="B481" s="11" t="n"/>
      <c r="C481" s="12">
        <f>IF(B481="","",IFERROR(VLOOKUP(B481,'السيارات'!$A$5:$F$104,6,FALSE),""))</f>
        <v/>
      </c>
      <c r="D481" s="11" t="n"/>
      <c r="E481" s="12">
        <f>IF(D481="","",IFERROR(VLOOKUP(D481,'السائقون'!$A$5:$C$154,3,FALSE),""))</f>
        <v/>
      </c>
      <c r="F481" s="11" t="n"/>
      <c r="G481" s="11" t="n"/>
      <c r="H481" s="11" t="n"/>
      <c r="I481" s="13" t="n"/>
      <c r="J481" s="10" t="n"/>
      <c r="K481" s="13" t="n"/>
      <c r="L481" s="14" t="n"/>
      <c r="M481" s="14" t="n"/>
      <c r="N481" s="15">
        <f>IF(OR(L481="",M481=""),"",M481-L481)</f>
        <v/>
      </c>
      <c r="O481" s="15">
        <f>IF(OR(B481="",L481=""),"",IFERROR(L481-LOOKUP(2,1/($B$4:B480=B481),$M$4:M480),""))</f>
        <v/>
      </c>
      <c r="P481" s="16" t="n"/>
      <c r="Q481" s="16" t="n"/>
      <c r="R481" s="17" t="n"/>
      <c r="S481" s="11" t="n"/>
      <c r="T481" s="18">
        <f>IF(OR(A481="",I481=""),"",A481+I481)</f>
        <v/>
      </c>
      <c r="U481" s="18">
        <f>IF(OR(A481="",K481=""),"",IF(J481="",A481,J481)+K481)</f>
        <v/>
      </c>
    </row>
    <row r="482">
      <c r="A482" s="10" t="n"/>
      <c r="B482" s="11" t="n"/>
      <c r="C482" s="12">
        <f>IF(B482="","",IFERROR(VLOOKUP(B482,'السيارات'!$A$5:$F$104,6,FALSE),""))</f>
        <v/>
      </c>
      <c r="D482" s="11" t="n"/>
      <c r="E482" s="12">
        <f>IF(D482="","",IFERROR(VLOOKUP(D482,'السائقون'!$A$5:$C$154,3,FALSE),""))</f>
        <v/>
      </c>
      <c r="F482" s="11" t="n"/>
      <c r="G482" s="11" t="n"/>
      <c r="H482" s="11" t="n"/>
      <c r="I482" s="13" t="n"/>
      <c r="J482" s="10" t="n"/>
      <c r="K482" s="13" t="n"/>
      <c r="L482" s="14" t="n"/>
      <c r="M482" s="14" t="n"/>
      <c r="N482" s="15">
        <f>IF(OR(L482="",M482=""),"",M482-L482)</f>
        <v/>
      </c>
      <c r="O482" s="15">
        <f>IF(OR(B482="",L482=""),"",IFERROR(L482-LOOKUP(2,1/($B$4:B481=B482),$M$4:M481),""))</f>
        <v/>
      </c>
      <c r="P482" s="16" t="n"/>
      <c r="Q482" s="16" t="n"/>
      <c r="R482" s="17" t="n"/>
      <c r="S482" s="11" t="n"/>
      <c r="T482" s="18">
        <f>IF(OR(A482="",I482=""),"",A482+I482)</f>
        <v/>
      </c>
      <c r="U482" s="18">
        <f>IF(OR(A482="",K482=""),"",IF(J482="",A482,J482)+K482)</f>
        <v/>
      </c>
    </row>
    <row r="483">
      <c r="A483" s="10" t="n"/>
      <c r="B483" s="11" t="n"/>
      <c r="C483" s="12">
        <f>IF(B483="","",IFERROR(VLOOKUP(B483,'السيارات'!$A$5:$F$104,6,FALSE),""))</f>
        <v/>
      </c>
      <c r="D483" s="11" t="n"/>
      <c r="E483" s="12">
        <f>IF(D483="","",IFERROR(VLOOKUP(D483,'السائقون'!$A$5:$C$154,3,FALSE),""))</f>
        <v/>
      </c>
      <c r="F483" s="11" t="n"/>
      <c r="G483" s="11" t="n"/>
      <c r="H483" s="11" t="n"/>
      <c r="I483" s="13" t="n"/>
      <c r="J483" s="10" t="n"/>
      <c r="K483" s="13" t="n"/>
      <c r="L483" s="14" t="n"/>
      <c r="M483" s="14" t="n"/>
      <c r="N483" s="15">
        <f>IF(OR(L483="",M483=""),"",M483-L483)</f>
        <v/>
      </c>
      <c r="O483" s="15">
        <f>IF(OR(B483="",L483=""),"",IFERROR(L483-LOOKUP(2,1/($B$4:B482=B483),$M$4:M482),""))</f>
        <v/>
      </c>
      <c r="P483" s="16" t="n"/>
      <c r="Q483" s="16" t="n"/>
      <c r="R483" s="17" t="n"/>
      <c r="S483" s="11" t="n"/>
      <c r="T483" s="18">
        <f>IF(OR(A483="",I483=""),"",A483+I483)</f>
        <v/>
      </c>
      <c r="U483" s="18">
        <f>IF(OR(A483="",K483=""),"",IF(J483="",A483,J483)+K483)</f>
        <v/>
      </c>
    </row>
    <row r="484">
      <c r="A484" s="10" t="n"/>
      <c r="B484" s="11" t="n"/>
      <c r="C484" s="12">
        <f>IF(B484="","",IFERROR(VLOOKUP(B484,'السيارات'!$A$5:$F$104,6,FALSE),""))</f>
        <v/>
      </c>
      <c r="D484" s="11" t="n"/>
      <c r="E484" s="12">
        <f>IF(D484="","",IFERROR(VLOOKUP(D484,'السائقون'!$A$5:$C$154,3,FALSE),""))</f>
        <v/>
      </c>
      <c r="F484" s="11" t="n"/>
      <c r="G484" s="11" t="n"/>
      <c r="H484" s="11" t="n"/>
      <c r="I484" s="13" t="n"/>
      <c r="J484" s="10" t="n"/>
      <c r="K484" s="13" t="n"/>
      <c r="L484" s="14" t="n"/>
      <c r="M484" s="14" t="n"/>
      <c r="N484" s="15">
        <f>IF(OR(L484="",M484=""),"",M484-L484)</f>
        <v/>
      </c>
      <c r="O484" s="15">
        <f>IF(OR(B484="",L484=""),"",IFERROR(L484-LOOKUP(2,1/($B$4:B483=B484),$M$4:M483),""))</f>
        <v/>
      </c>
      <c r="P484" s="16" t="n"/>
      <c r="Q484" s="16" t="n"/>
      <c r="R484" s="17" t="n"/>
      <c r="S484" s="11" t="n"/>
      <c r="T484" s="18">
        <f>IF(OR(A484="",I484=""),"",A484+I484)</f>
        <v/>
      </c>
      <c r="U484" s="18">
        <f>IF(OR(A484="",K484=""),"",IF(J484="",A484,J484)+K484)</f>
        <v/>
      </c>
    </row>
    <row r="485">
      <c r="A485" s="10" t="n"/>
      <c r="B485" s="11" t="n"/>
      <c r="C485" s="12">
        <f>IF(B485="","",IFERROR(VLOOKUP(B485,'السيارات'!$A$5:$F$104,6,FALSE),""))</f>
        <v/>
      </c>
      <c r="D485" s="11" t="n"/>
      <c r="E485" s="12">
        <f>IF(D485="","",IFERROR(VLOOKUP(D485,'السائقون'!$A$5:$C$154,3,FALSE),""))</f>
        <v/>
      </c>
      <c r="F485" s="11" t="n"/>
      <c r="G485" s="11" t="n"/>
      <c r="H485" s="11" t="n"/>
      <c r="I485" s="13" t="n"/>
      <c r="J485" s="10" t="n"/>
      <c r="K485" s="13" t="n"/>
      <c r="L485" s="14" t="n"/>
      <c r="M485" s="14" t="n"/>
      <c r="N485" s="15">
        <f>IF(OR(L485="",M485=""),"",M485-L485)</f>
        <v/>
      </c>
      <c r="O485" s="15">
        <f>IF(OR(B485="",L485=""),"",IFERROR(L485-LOOKUP(2,1/($B$4:B484=B485),$M$4:M484),""))</f>
        <v/>
      </c>
      <c r="P485" s="16" t="n"/>
      <c r="Q485" s="16" t="n"/>
      <c r="R485" s="17" t="n"/>
      <c r="S485" s="11" t="n"/>
      <c r="T485" s="18">
        <f>IF(OR(A485="",I485=""),"",A485+I485)</f>
        <v/>
      </c>
      <c r="U485" s="18">
        <f>IF(OR(A485="",K485=""),"",IF(J485="",A485,J485)+K485)</f>
        <v/>
      </c>
    </row>
    <row r="486">
      <c r="A486" s="10" t="n"/>
      <c r="B486" s="11" t="n"/>
      <c r="C486" s="12">
        <f>IF(B486="","",IFERROR(VLOOKUP(B486,'السيارات'!$A$5:$F$104,6,FALSE),""))</f>
        <v/>
      </c>
      <c r="D486" s="11" t="n"/>
      <c r="E486" s="12">
        <f>IF(D486="","",IFERROR(VLOOKUP(D486,'السائقون'!$A$5:$C$154,3,FALSE),""))</f>
        <v/>
      </c>
      <c r="F486" s="11" t="n"/>
      <c r="G486" s="11" t="n"/>
      <c r="H486" s="11" t="n"/>
      <c r="I486" s="13" t="n"/>
      <c r="J486" s="10" t="n"/>
      <c r="K486" s="13" t="n"/>
      <c r="L486" s="14" t="n"/>
      <c r="M486" s="14" t="n"/>
      <c r="N486" s="15">
        <f>IF(OR(L486="",M486=""),"",M486-L486)</f>
        <v/>
      </c>
      <c r="O486" s="15">
        <f>IF(OR(B486="",L486=""),"",IFERROR(L486-LOOKUP(2,1/($B$4:B485=B486),$M$4:M485),""))</f>
        <v/>
      </c>
      <c r="P486" s="16" t="n"/>
      <c r="Q486" s="16" t="n"/>
      <c r="R486" s="17" t="n"/>
      <c r="S486" s="11" t="n"/>
      <c r="T486" s="18">
        <f>IF(OR(A486="",I486=""),"",A486+I486)</f>
        <v/>
      </c>
      <c r="U486" s="18">
        <f>IF(OR(A486="",K486=""),"",IF(J486="",A486,J486)+K486)</f>
        <v/>
      </c>
    </row>
    <row r="487">
      <c r="A487" s="10" t="n"/>
      <c r="B487" s="11" t="n"/>
      <c r="C487" s="12">
        <f>IF(B487="","",IFERROR(VLOOKUP(B487,'السيارات'!$A$5:$F$104,6,FALSE),""))</f>
        <v/>
      </c>
      <c r="D487" s="11" t="n"/>
      <c r="E487" s="12">
        <f>IF(D487="","",IFERROR(VLOOKUP(D487,'السائقون'!$A$5:$C$154,3,FALSE),""))</f>
        <v/>
      </c>
      <c r="F487" s="11" t="n"/>
      <c r="G487" s="11" t="n"/>
      <c r="H487" s="11" t="n"/>
      <c r="I487" s="13" t="n"/>
      <c r="J487" s="10" t="n"/>
      <c r="K487" s="13" t="n"/>
      <c r="L487" s="14" t="n"/>
      <c r="M487" s="14" t="n"/>
      <c r="N487" s="15">
        <f>IF(OR(L487="",M487=""),"",M487-L487)</f>
        <v/>
      </c>
      <c r="O487" s="15">
        <f>IF(OR(B487="",L487=""),"",IFERROR(L487-LOOKUP(2,1/($B$4:B486=B487),$M$4:M486),""))</f>
        <v/>
      </c>
      <c r="P487" s="16" t="n"/>
      <c r="Q487" s="16" t="n"/>
      <c r="R487" s="17" t="n"/>
      <c r="S487" s="11" t="n"/>
      <c r="T487" s="18">
        <f>IF(OR(A487="",I487=""),"",A487+I487)</f>
        <v/>
      </c>
      <c r="U487" s="18">
        <f>IF(OR(A487="",K487=""),"",IF(J487="",A487,J487)+K487)</f>
        <v/>
      </c>
    </row>
    <row r="488">
      <c r="A488" s="10" t="n"/>
      <c r="B488" s="11" t="n"/>
      <c r="C488" s="12">
        <f>IF(B488="","",IFERROR(VLOOKUP(B488,'السيارات'!$A$5:$F$104,6,FALSE),""))</f>
        <v/>
      </c>
      <c r="D488" s="11" t="n"/>
      <c r="E488" s="12">
        <f>IF(D488="","",IFERROR(VLOOKUP(D488,'السائقون'!$A$5:$C$154,3,FALSE),""))</f>
        <v/>
      </c>
      <c r="F488" s="11" t="n"/>
      <c r="G488" s="11" t="n"/>
      <c r="H488" s="11" t="n"/>
      <c r="I488" s="13" t="n"/>
      <c r="J488" s="10" t="n"/>
      <c r="K488" s="13" t="n"/>
      <c r="L488" s="14" t="n"/>
      <c r="M488" s="14" t="n"/>
      <c r="N488" s="15">
        <f>IF(OR(L488="",M488=""),"",M488-L488)</f>
        <v/>
      </c>
      <c r="O488" s="15">
        <f>IF(OR(B488="",L488=""),"",IFERROR(L488-LOOKUP(2,1/($B$4:B487=B488),$M$4:M487),""))</f>
        <v/>
      </c>
      <c r="P488" s="16" t="n"/>
      <c r="Q488" s="16" t="n"/>
      <c r="R488" s="17" t="n"/>
      <c r="S488" s="11" t="n"/>
      <c r="T488" s="18">
        <f>IF(OR(A488="",I488=""),"",A488+I488)</f>
        <v/>
      </c>
      <c r="U488" s="18">
        <f>IF(OR(A488="",K488=""),"",IF(J488="",A488,J488)+K488)</f>
        <v/>
      </c>
    </row>
    <row r="489">
      <c r="A489" s="10" t="n"/>
      <c r="B489" s="11" t="n"/>
      <c r="C489" s="12">
        <f>IF(B489="","",IFERROR(VLOOKUP(B489,'السيارات'!$A$5:$F$104,6,FALSE),""))</f>
        <v/>
      </c>
      <c r="D489" s="11" t="n"/>
      <c r="E489" s="12">
        <f>IF(D489="","",IFERROR(VLOOKUP(D489,'السائقون'!$A$5:$C$154,3,FALSE),""))</f>
        <v/>
      </c>
      <c r="F489" s="11" t="n"/>
      <c r="G489" s="11" t="n"/>
      <c r="H489" s="11" t="n"/>
      <c r="I489" s="13" t="n"/>
      <c r="J489" s="10" t="n"/>
      <c r="K489" s="13" t="n"/>
      <c r="L489" s="14" t="n"/>
      <c r="M489" s="14" t="n"/>
      <c r="N489" s="15">
        <f>IF(OR(L489="",M489=""),"",M489-L489)</f>
        <v/>
      </c>
      <c r="O489" s="15">
        <f>IF(OR(B489="",L489=""),"",IFERROR(L489-LOOKUP(2,1/($B$4:B488=B489),$M$4:M488),""))</f>
        <v/>
      </c>
      <c r="P489" s="16" t="n"/>
      <c r="Q489" s="16" t="n"/>
      <c r="R489" s="17" t="n"/>
      <c r="S489" s="11" t="n"/>
      <c r="T489" s="18">
        <f>IF(OR(A489="",I489=""),"",A489+I489)</f>
        <v/>
      </c>
      <c r="U489" s="18">
        <f>IF(OR(A489="",K489=""),"",IF(J489="",A489,J489)+K489)</f>
        <v/>
      </c>
    </row>
    <row r="490">
      <c r="A490" s="10" t="n"/>
      <c r="B490" s="11" t="n"/>
      <c r="C490" s="12">
        <f>IF(B490="","",IFERROR(VLOOKUP(B490,'السيارات'!$A$5:$F$104,6,FALSE),""))</f>
        <v/>
      </c>
      <c r="D490" s="11" t="n"/>
      <c r="E490" s="12">
        <f>IF(D490="","",IFERROR(VLOOKUP(D490,'السائقون'!$A$5:$C$154,3,FALSE),""))</f>
        <v/>
      </c>
      <c r="F490" s="11" t="n"/>
      <c r="G490" s="11" t="n"/>
      <c r="H490" s="11" t="n"/>
      <c r="I490" s="13" t="n"/>
      <c r="J490" s="10" t="n"/>
      <c r="K490" s="13" t="n"/>
      <c r="L490" s="14" t="n"/>
      <c r="M490" s="14" t="n"/>
      <c r="N490" s="15">
        <f>IF(OR(L490="",M490=""),"",M490-L490)</f>
        <v/>
      </c>
      <c r="O490" s="15">
        <f>IF(OR(B490="",L490=""),"",IFERROR(L490-LOOKUP(2,1/($B$4:B489=B490),$M$4:M489),""))</f>
        <v/>
      </c>
      <c r="P490" s="16" t="n"/>
      <c r="Q490" s="16" t="n"/>
      <c r="R490" s="17" t="n"/>
      <c r="S490" s="11" t="n"/>
      <c r="T490" s="18">
        <f>IF(OR(A490="",I490=""),"",A490+I490)</f>
        <v/>
      </c>
      <c r="U490" s="18">
        <f>IF(OR(A490="",K490=""),"",IF(J490="",A490,J490)+K490)</f>
        <v/>
      </c>
    </row>
    <row r="491">
      <c r="A491" s="10" t="n"/>
      <c r="B491" s="11" t="n"/>
      <c r="C491" s="12">
        <f>IF(B491="","",IFERROR(VLOOKUP(B491,'السيارات'!$A$5:$F$104,6,FALSE),""))</f>
        <v/>
      </c>
      <c r="D491" s="11" t="n"/>
      <c r="E491" s="12">
        <f>IF(D491="","",IFERROR(VLOOKUP(D491,'السائقون'!$A$5:$C$154,3,FALSE),""))</f>
        <v/>
      </c>
      <c r="F491" s="11" t="n"/>
      <c r="G491" s="11" t="n"/>
      <c r="H491" s="11" t="n"/>
      <c r="I491" s="13" t="n"/>
      <c r="J491" s="10" t="n"/>
      <c r="K491" s="13" t="n"/>
      <c r="L491" s="14" t="n"/>
      <c r="M491" s="14" t="n"/>
      <c r="N491" s="15">
        <f>IF(OR(L491="",M491=""),"",M491-L491)</f>
        <v/>
      </c>
      <c r="O491" s="15">
        <f>IF(OR(B491="",L491=""),"",IFERROR(L491-LOOKUP(2,1/($B$4:B490=B491),$M$4:M490),""))</f>
        <v/>
      </c>
      <c r="P491" s="16" t="n"/>
      <c r="Q491" s="16" t="n"/>
      <c r="R491" s="17" t="n"/>
      <c r="S491" s="11" t="n"/>
      <c r="T491" s="18">
        <f>IF(OR(A491="",I491=""),"",A491+I491)</f>
        <v/>
      </c>
      <c r="U491" s="18">
        <f>IF(OR(A491="",K491=""),"",IF(J491="",A491,J491)+K491)</f>
        <v/>
      </c>
    </row>
    <row r="492">
      <c r="A492" s="10" t="n"/>
      <c r="B492" s="11" t="n"/>
      <c r="C492" s="12">
        <f>IF(B492="","",IFERROR(VLOOKUP(B492,'السيارات'!$A$5:$F$104,6,FALSE),""))</f>
        <v/>
      </c>
      <c r="D492" s="11" t="n"/>
      <c r="E492" s="12">
        <f>IF(D492="","",IFERROR(VLOOKUP(D492,'السائقون'!$A$5:$C$154,3,FALSE),""))</f>
        <v/>
      </c>
      <c r="F492" s="11" t="n"/>
      <c r="G492" s="11" t="n"/>
      <c r="H492" s="11" t="n"/>
      <c r="I492" s="13" t="n"/>
      <c r="J492" s="10" t="n"/>
      <c r="K492" s="13" t="n"/>
      <c r="L492" s="14" t="n"/>
      <c r="M492" s="14" t="n"/>
      <c r="N492" s="15">
        <f>IF(OR(L492="",M492=""),"",M492-L492)</f>
        <v/>
      </c>
      <c r="O492" s="15">
        <f>IF(OR(B492="",L492=""),"",IFERROR(L492-LOOKUP(2,1/($B$4:B491=B492),$M$4:M491),""))</f>
        <v/>
      </c>
      <c r="P492" s="16" t="n"/>
      <c r="Q492" s="16" t="n"/>
      <c r="R492" s="17" t="n"/>
      <c r="S492" s="11" t="n"/>
      <c r="T492" s="18">
        <f>IF(OR(A492="",I492=""),"",A492+I492)</f>
        <v/>
      </c>
      <c r="U492" s="18">
        <f>IF(OR(A492="",K492=""),"",IF(J492="",A492,J492)+K492)</f>
        <v/>
      </c>
    </row>
    <row r="493">
      <c r="A493" s="10" t="n"/>
      <c r="B493" s="11" t="n"/>
      <c r="C493" s="12">
        <f>IF(B493="","",IFERROR(VLOOKUP(B493,'السيارات'!$A$5:$F$104,6,FALSE),""))</f>
        <v/>
      </c>
      <c r="D493" s="11" t="n"/>
      <c r="E493" s="12">
        <f>IF(D493="","",IFERROR(VLOOKUP(D493,'السائقون'!$A$5:$C$154,3,FALSE),""))</f>
        <v/>
      </c>
      <c r="F493" s="11" t="n"/>
      <c r="G493" s="11" t="n"/>
      <c r="H493" s="11" t="n"/>
      <c r="I493" s="13" t="n"/>
      <c r="J493" s="10" t="n"/>
      <c r="K493" s="13" t="n"/>
      <c r="L493" s="14" t="n"/>
      <c r="M493" s="14" t="n"/>
      <c r="N493" s="15">
        <f>IF(OR(L493="",M493=""),"",M493-L493)</f>
        <v/>
      </c>
      <c r="O493" s="15">
        <f>IF(OR(B493="",L493=""),"",IFERROR(L493-LOOKUP(2,1/($B$4:B492=B493),$M$4:M492),""))</f>
        <v/>
      </c>
      <c r="P493" s="16" t="n"/>
      <c r="Q493" s="16" t="n"/>
      <c r="R493" s="17" t="n"/>
      <c r="S493" s="11" t="n"/>
      <c r="T493" s="18">
        <f>IF(OR(A493="",I493=""),"",A493+I493)</f>
        <v/>
      </c>
      <c r="U493" s="18">
        <f>IF(OR(A493="",K493=""),"",IF(J493="",A493,J493)+K493)</f>
        <v/>
      </c>
    </row>
    <row r="494">
      <c r="A494" s="10" t="n"/>
      <c r="B494" s="11" t="n"/>
      <c r="C494" s="12">
        <f>IF(B494="","",IFERROR(VLOOKUP(B494,'السيارات'!$A$5:$F$104,6,FALSE),""))</f>
        <v/>
      </c>
      <c r="D494" s="11" t="n"/>
      <c r="E494" s="12">
        <f>IF(D494="","",IFERROR(VLOOKUP(D494,'السائقون'!$A$5:$C$154,3,FALSE),""))</f>
        <v/>
      </c>
      <c r="F494" s="11" t="n"/>
      <c r="G494" s="11" t="n"/>
      <c r="H494" s="11" t="n"/>
      <c r="I494" s="13" t="n"/>
      <c r="J494" s="10" t="n"/>
      <c r="K494" s="13" t="n"/>
      <c r="L494" s="14" t="n"/>
      <c r="M494" s="14" t="n"/>
      <c r="N494" s="15">
        <f>IF(OR(L494="",M494=""),"",M494-L494)</f>
        <v/>
      </c>
      <c r="O494" s="15">
        <f>IF(OR(B494="",L494=""),"",IFERROR(L494-LOOKUP(2,1/($B$4:B493=B494),$M$4:M493),""))</f>
        <v/>
      </c>
      <c r="P494" s="16" t="n"/>
      <c r="Q494" s="16" t="n"/>
      <c r="R494" s="17" t="n"/>
      <c r="S494" s="11" t="n"/>
      <c r="T494" s="18">
        <f>IF(OR(A494="",I494=""),"",A494+I494)</f>
        <v/>
      </c>
      <c r="U494" s="18">
        <f>IF(OR(A494="",K494=""),"",IF(J494="",A494,J494)+K494)</f>
        <v/>
      </c>
    </row>
    <row r="495">
      <c r="A495" s="10" t="n"/>
      <c r="B495" s="11" t="n"/>
      <c r="C495" s="12">
        <f>IF(B495="","",IFERROR(VLOOKUP(B495,'السيارات'!$A$5:$F$104,6,FALSE),""))</f>
        <v/>
      </c>
      <c r="D495" s="11" t="n"/>
      <c r="E495" s="12">
        <f>IF(D495="","",IFERROR(VLOOKUP(D495,'السائقون'!$A$5:$C$154,3,FALSE),""))</f>
        <v/>
      </c>
      <c r="F495" s="11" t="n"/>
      <c r="G495" s="11" t="n"/>
      <c r="H495" s="11" t="n"/>
      <c r="I495" s="13" t="n"/>
      <c r="J495" s="10" t="n"/>
      <c r="K495" s="13" t="n"/>
      <c r="L495" s="14" t="n"/>
      <c r="M495" s="14" t="n"/>
      <c r="N495" s="15">
        <f>IF(OR(L495="",M495=""),"",M495-L495)</f>
        <v/>
      </c>
      <c r="O495" s="15">
        <f>IF(OR(B495="",L495=""),"",IFERROR(L495-LOOKUP(2,1/($B$4:B494=B495),$M$4:M494),""))</f>
        <v/>
      </c>
      <c r="P495" s="16" t="n"/>
      <c r="Q495" s="16" t="n"/>
      <c r="R495" s="17" t="n"/>
      <c r="S495" s="11" t="n"/>
      <c r="T495" s="18">
        <f>IF(OR(A495="",I495=""),"",A495+I495)</f>
        <v/>
      </c>
      <c r="U495" s="18">
        <f>IF(OR(A495="",K495=""),"",IF(J495="",A495,J495)+K495)</f>
        <v/>
      </c>
    </row>
    <row r="496">
      <c r="A496" s="10" t="n"/>
      <c r="B496" s="11" t="n"/>
      <c r="C496" s="12">
        <f>IF(B496="","",IFERROR(VLOOKUP(B496,'السيارات'!$A$5:$F$104,6,FALSE),""))</f>
        <v/>
      </c>
      <c r="D496" s="11" t="n"/>
      <c r="E496" s="12">
        <f>IF(D496="","",IFERROR(VLOOKUP(D496,'السائقون'!$A$5:$C$154,3,FALSE),""))</f>
        <v/>
      </c>
      <c r="F496" s="11" t="n"/>
      <c r="G496" s="11" t="n"/>
      <c r="H496" s="11" t="n"/>
      <c r="I496" s="13" t="n"/>
      <c r="J496" s="10" t="n"/>
      <c r="K496" s="13" t="n"/>
      <c r="L496" s="14" t="n"/>
      <c r="M496" s="14" t="n"/>
      <c r="N496" s="15">
        <f>IF(OR(L496="",M496=""),"",M496-L496)</f>
        <v/>
      </c>
      <c r="O496" s="15">
        <f>IF(OR(B496="",L496=""),"",IFERROR(L496-LOOKUP(2,1/($B$4:B495=B496),$M$4:M495),""))</f>
        <v/>
      </c>
      <c r="P496" s="16" t="n"/>
      <c r="Q496" s="16" t="n"/>
      <c r="R496" s="17" t="n"/>
      <c r="S496" s="11" t="n"/>
      <c r="T496" s="18">
        <f>IF(OR(A496="",I496=""),"",A496+I496)</f>
        <v/>
      </c>
      <c r="U496" s="18">
        <f>IF(OR(A496="",K496=""),"",IF(J496="",A496,J496)+K496)</f>
        <v/>
      </c>
    </row>
    <row r="497">
      <c r="A497" s="10" t="n"/>
      <c r="B497" s="11" t="n"/>
      <c r="C497" s="12">
        <f>IF(B497="","",IFERROR(VLOOKUP(B497,'السيارات'!$A$5:$F$104,6,FALSE),""))</f>
        <v/>
      </c>
      <c r="D497" s="11" t="n"/>
      <c r="E497" s="12">
        <f>IF(D497="","",IFERROR(VLOOKUP(D497,'السائقون'!$A$5:$C$154,3,FALSE),""))</f>
        <v/>
      </c>
      <c r="F497" s="11" t="n"/>
      <c r="G497" s="11" t="n"/>
      <c r="H497" s="11" t="n"/>
      <c r="I497" s="13" t="n"/>
      <c r="J497" s="10" t="n"/>
      <c r="K497" s="13" t="n"/>
      <c r="L497" s="14" t="n"/>
      <c r="M497" s="14" t="n"/>
      <c r="N497" s="15">
        <f>IF(OR(L497="",M497=""),"",M497-L497)</f>
        <v/>
      </c>
      <c r="O497" s="15">
        <f>IF(OR(B497="",L497=""),"",IFERROR(L497-LOOKUP(2,1/($B$4:B496=B497),$M$4:M496),""))</f>
        <v/>
      </c>
      <c r="P497" s="16" t="n"/>
      <c r="Q497" s="16" t="n"/>
      <c r="R497" s="17" t="n"/>
      <c r="S497" s="11" t="n"/>
      <c r="T497" s="18">
        <f>IF(OR(A497="",I497=""),"",A497+I497)</f>
        <v/>
      </c>
      <c r="U497" s="18">
        <f>IF(OR(A497="",K497=""),"",IF(J497="",A497,J497)+K497)</f>
        <v/>
      </c>
    </row>
    <row r="498">
      <c r="A498" s="10" t="n"/>
      <c r="B498" s="11" t="n"/>
      <c r="C498" s="12">
        <f>IF(B498="","",IFERROR(VLOOKUP(B498,'السيارات'!$A$5:$F$104,6,FALSE),""))</f>
        <v/>
      </c>
      <c r="D498" s="11" t="n"/>
      <c r="E498" s="12">
        <f>IF(D498="","",IFERROR(VLOOKUP(D498,'السائقون'!$A$5:$C$154,3,FALSE),""))</f>
        <v/>
      </c>
      <c r="F498" s="11" t="n"/>
      <c r="G498" s="11" t="n"/>
      <c r="H498" s="11" t="n"/>
      <c r="I498" s="13" t="n"/>
      <c r="J498" s="10" t="n"/>
      <c r="K498" s="13" t="n"/>
      <c r="L498" s="14" t="n"/>
      <c r="M498" s="14" t="n"/>
      <c r="N498" s="15">
        <f>IF(OR(L498="",M498=""),"",M498-L498)</f>
        <v/>
      </c>
      <c r="O498" s="15">
        <f>IF(OR(B498="",L498=""),"",IFERROR(L498-LOOKUP(2,1/($B$4:B497=B498),$M$4:M497),""))</f>
        <v/>
      </c>
      <c r="P498" s="16" t="n"/>
      <c r="Q498" s="16" t="n"/>
      <c r="R498" s="17" t="n"/>
      <c r="S498" s="11" t="n"/>
      <c r="T498" s="18">
        <f>IF(OR(A498="",I498=""),"",A498+I498)</f>
        <v/>
      </c>
      <c r="U498" s="18">
        <f>IF(OR(A498="",K498=""),"",IF(J498="",A498,J498)+K498)</f>
        <v/>
      </c>
    </row>
    <row r="499">
      <c r="A499" s="10" t="n"/>
      <c r="B499" s="11" t="n"/>
      <c r="C499" s="12">
        <f>IF(B499="","",IFERROR(VLOOKUP(B499,'السيارات'!$A$5:$F$104,6,FALSE),""))</f>
        <v/>
      </c>
      <c r="D499" s="11" t="n"/>
      <c r="E499" s="12">
        <f>IF(D499="","",IFERROR(VLOOKUP(D499,'السائقون'!$A$5:$C$154,3,FALSE),""))</f>
        <v/>
      </c>
      <c r="F499" s="11" t="n"/>
      <c r="G499" s="11" t="n"/>
      <c r="H499" s="11" t="n"/>
      <c r="I499" s="13" t="n"/>
      <c r="J499" s="10" t="n"/>
      <c r="K499" s="13" t="n"/>
      <c r="L499" s="14" t="n"/>
      <c r="M499" s="14" t="n"/>
      <c r="N499" s="15">
        <f>IF(OR(L499="",M499=""),"",M499-L499)</f>
        <v/>
      </c>
      <c r="O499" s="15">
        <f>IF(OR(B499="",L499=""),"",IFERROR(L499-LOOKUP(2,1/($B$4:B498=B499),$M$4:M498),""))</f>
        <v/>
      </c>
      <c r="P499" s="16" t="n"/>
      <c r="Q499" s="16" t="n"/>
      <c r="R499" s="17" t="n"/>
      <c r="S499" s="11" t="n"/>
      <c r="T499" s="18">
        <f>IF(OR(A499="",I499=""),"",A499+I499)</f>
        <v/>
      </c>
      <c r="U499" s="18">
        <f>IF(OR(A499="",K499=""),"",IF(J499="",A499,J499)+K499)</f>
        <v/>
      </c>
    </row>
    <row r="500">
      <c r="A500" s="10" t="n"/>
      <c r="B500" s="11" t="n"/>
      <c r="C500" s="12">
        <f>IF(B500="","",IFERROR(VLOOKUP(B500,'السيارات'!$A$5:$F$104,6,FALSE),""))</f>
        <v/>
      </c>
      <c r="D500" s="11" t="n"/>
      <c r="E500" s="12">
        <f>IF(D500="","",IFERROR(VLOOKUP(D500,'السائقون'!$A$5:$C$154,3,FALSE),""))</f>
        <v/>
      </c>
      <c r="F500" s="11" t="n"/>
      <c r="G500" s="11" t="n"/>
      <c r="H500" s="11" t="n"/>
      <c r="I500" s="13" t="n"/>
      <c r="J500" s="10" t="n"/>
      <c r="K500" s="13" t="n"/>
      <c r="L500" s="14" t="n"/>
      <c r="M500" s="14" t="n"/>
      <c r="N500" s="15">
        <f>IF(OR(L500="",M500=""),"",M500-L500)</f>
        <v/>
      </c>
      <c r="O500" s="15">
        <f>IF(OR(B500="",L500=""),"",IFERROR(L500-LOOKUP(2,1/($B$4:B499=B500),$M$4:M499),""))</f>
        <v/>
      </c>
      <c r="P500" s="16" t="n"/>
      <c r="Q500" s="16" t="n"/>
      <c r="R500" s="17" t="n"/>
      <c r="S500" s="11" t="n"/>
      <c r="T500" s="18">
        <f>IF(OR(A500="",I500=""),"",A500+I500)</f>
        <v/>
      </c>
      <c r="U500" s="18">
        <f>IF(OR(A500="",K500=""),"",IF(J500="",A500,J500)+K500)</f>
        <v/>
      </c>
    </row>
    <row r="501">
      <c r="A501" s="10" t="n"/>
      <c r="B501" s="11" t="n"/>
      <c r="C501" s="12">
        <f>IF(B501="","",IFERROR(VLOOKUP(B501,'السيارات'!$A$5:$F$104,6,FALSE),""))</f>
        <v/>
      </c>
      <c r="D501" s="11" t="n"/>
      <c r="E501" s="12">
        <f>IF(D501="","",IFERROR(VLOOKUP(D501,'السائقون'!$A$5:$C$154,3,FALSE),""))</f>
        <v/>
      </c>
      <c r="F501" s="11" t="n"/>
      <c r="G501" s="11" t="n"/>
      <c r="H501" s="11" t="n"/>
      <c r="I501" s="13" t="n"/>
      <c r="J501" s="10" t="n"/>
      <c r="K501" s="13" t="n"/>
      <c r="L501" s="14" t="n"/>
      <c r="M501" s="14" t="n"/>
      <c r="N501" s="15">
        <f>IF(OR(L501="",M501=""),"",M501-L501)</f>
        <v/>
      </c>
      <c r="O501" s="15">
        <f>IF(OR(B501="",L501=""),"",IFERROR(L501-LOOKUP(2,1/($B$4:B500=B501),$M$4:M500),""))</f>
        <v/>
      </c>
      <c r="P501" s="16" t="n"/>
      <c r="Q501" s="16" t="n"/>
      <c r="R501" s="17" t="n"/>
      <c r="S501" s="11" t="n"/>
      <c r="T501" s="18">
        <f>IF(OR(A501="",I501=""),"",A501+I501)</f>
        <v/>
      </c>
      <c r="U501" s="18">
        <f>IF(OR(A501="",K501=""),"",IF(J501="",A501,J501)+K501)</f>
        <v/>
      </c>
    </row>
    <row r="502">
      <c r="A502" s="10" t="n"/>
      <c r="B502" s="11" t="n"/>
      <c r="C502" s="12">
        <f>IF(B502="","",IFERROR(VLOOKUP(B502,'السيارات'!$A$5:$F$104,6,FALSE),""))</f>
        <v/>
      </c>
      <c r="D502" s="11" t="n"/>
      <c r="E502" s="12">
        <f>IF(D502="","",IFERROR(VLOOKUP(D502,'السائقون'!$A$5:$C$154,3,FALSE),""))</f>
        <v/>
      </c>
      <c r="F502" s="11" t="n"/>
      <c r="G502" s="11" t="n"/>
      <c r="H502" s="11" t="n"/>
      <c r="I502" s="13" t="n"/>
      <c r="J502" s="10" t="n"/>
      <c r="K502" s="13" t="n"/>
      <c r="L502" s="14" t="n"/>
      <c r="M502" s="14" t="n"/>
      <c r="N502" s="15">
        <f>IF(OR(L502="",M502=""),"",M502-L502)</f>
        <v/>
      </c>
      <c r="O502" s="15">
        <f>IF(OR(B502="",L502=""),"",IFERROR(L502-LOOKUP(2,1/($B$4:B501=B502),$M$4:M501),""))</f>
        <v/>
      </c>
      <c r="P502" s="16" t="n"/>
      <c r="Q502" s="16" t="n"/>
      <c r="R502" s="17" t="n"/>
      <c r="S502" s="11" t="n"/>
      <c r="T502" s="18">
        <f>IF(OR(A502="",I502=""),"",A502+I502)</f>
        <v/>
      </c>
      <c r="U502" s="18">
        <f>IF(OR(A502="",K502=""),"",IF(J502="",A502,J502)+K502)</f>
        <v/>
      </c>
    </row>
    <row r="503">
      <c r="A503" s="10" t="n"/>
      <c r="B503" s="11" t="n"/>
      <c r="C503" s="12">
        <f>IF(B503="","",IFERROR(VLOOKUP(B503,'السيارات'!$A$5:$F$104,6,FALSE),""))</f>
        <v/>
      </c>
      <c r="D503" s="11" t="n"/>
      <c r="E503" s="12">
        <f>IF(D503="","",IFERROR(VLOOKUP(D503,'السائقون'!$A$5:$C$154,3,FALSE),""))</f>
        <v/>
      </c>
      <c r="F503" s="11" t="n"/>
      <c r="G503" s="11" t="n"/>
      <c r="H503" s="11" t="n"/>
      <c r="I503" s="13" t="n"/>
      <c r="J503" s="10" t="n"/>
      <c r="K503" s="13" t="n"/>
      <c r="L503" s="14" t="n"/>
      <c r="M503" s="14" t="n"/>
      <c r="N503" s="15">
        <f>IF(OR(L503="",M503=""),"",M503-L503)</f>
        <v/>
      </c>
      <c r="O503" s="15">
        <f>IF(OR(B503="",L503=""),"",IFERROR(L503-LOOKUP(2,1/($B$4:B502=B503),$M$4:M502),""))</f>
        <v/>
      </c>
      <c r="P503" s="16" t="n"/>
      <c r="Q503" s="16" t="n"/>
      <c r="R503" s="17" t="n"/>
      <c r="S503" s="11" t="n"/>
      <c r="T503" s="18">
        <f>IF(OR(A503="",I503=""),"",A503+I503)</f>
        <v/>
      </c>
      <c r="U503" s="18">
        <f>IF(OR(A503="",K503=""),"",IF(J503="",A503,J503)+K503)</f>
        <v/>
      </c>
    </row>
    <row r="504">
      <c r="A504" s="10" t="n"/>
      <c r="B504" s="11" t="n"/>
      <c r="C504" s="12">
        <f>IF(B504="","",IFERROR(VLOOKUP(B504,'السيارات'!$A$5:$F$104,6,FALSE),""))</f>
        <v/>
      </c>
      <c r="D504" s="11" t="n"/>
      <c r="E504" s="12">
        <f>IF(D504="","",IFERROR(VLOOKUP(D504,'السائقون'!$A$5:$C$154,3,FALSE),""))</f>
        <v/>
      </c>
      <c r="F504" s="11" t="n"/>
      <c r="G504" s="11" t="n"/>
      <c r="H504" s="11" t="n"/>
      <c r="I504" s="13" t="n"/>
      <c r="J504" s="10" t="n"/>
      <c r="K504" s="13" t="n"/>
      <c r="L504" s="14" t="n"/>
      <c r="M504" s="14" t="n"/>
      <c r="N504" s="15">
        <f>IF(OR(L504="",M504=""),"",M504-L504)</f>
        <v/>
      </c>
      <c r="O504" s="15">
        <f>IF(OR(B504="",L504=""),"",IFERROR(L504-LOOKUP(2,1/($B$4:B503=B504),$M$4:M503),""))</f>
        <v/>
      </c>
      <c r="P504" s="16" t="n"/>
      <c r="Q504" s="16" t="n"/>
      <c r="R504" s="17" t="n"/>
      <c r="S504" s="11" t="n"/>
      <c r="T504" s="18">
        <f>IF(OR(A504="",I504=""),"",A504+I504)</f>
        <v/>
      </c>
      <c r="U504" s="18">
        <f>IF(OR(A504="",K504=""),"",IF(J504="",A504,J504)+K504)</f>
        <v/>
      </c>
    </row>
    <row r="505">
      <c r="A505" s="10" t="n"/>
      <c r="B505" s="11" t="n"/>
      <c r="C505" s="12">
        <f>IF(B505="","",IFERROR(VLOOKUP(B505,'السيارات'!$A$5:$F$104,6,FALSE),""))</f>
        <v/>
      </c>
      <c r="D505" s="11" t="n"/>
      <c r="E505" s="12">
        <f>IF(D505="","",IFERROR(VLOOKUP(D505,'السائقون'!$A$5:$C$154,3,FALSE),""))</f>
        <v/>
      </c>
      <c r="F505" s="11" t="n"/>
      <c r="G505" s="11" t="n"/>
      <c r="H505" s="11" t="n"/>
      <c r="I505" s="13" t="n"/>
      <c r="J505" s="10" t="n"/>
      <c r="K505" s="13" t="n"/>
      <c r="L505" s="14" t="n"/>
      <c r="M505" s="14" t="n"/>
      <c r="N505" s="15">
        <f>IF(OR(L505="",M505=""),"",M505-L505)</f>
        <v/>
      </c>
      <c r="O505" s="15">
        <f>IF(OR(B505="",L505=""),"",IFERROR(L505-LOOKUP(2,1/($B$4:B504=B505),$M$4:M504),""))</f>
        <v/>
      </c>
      <c r="P505" s="16" t="n"/>
      <c r="Q505" s="16" t="n"/>
      <c r="R505" s="17" t="n"/>
      <c r="S505" s="11" t="n"/>
      <c r="T505" s="18">
        <f>IF(OR(A505="",I505=""),"",A505+I505)</f>
        <v/>
      </c>
      <c r="U505" s="18">
        <f>IF(OR(A505="",K505=""),"",IF(J505="",A505,J505)+K505)</f>
        <v/>
      </c>
    </row>
    <row r="506">
      <c r="A506" s="10" t="n"/>
      <c r="B506" s="11" t="n"/>
      <c r="C506" s="12">
        <f>IF(B506="","",IFERROR(VLOOKUP(B506,'السيارات'!$A$5:$F$104,6,FALSE),""))</f>
        <v/>
      </c>
      <c r="D506" s="11" t="n"/>
      <c r="E506" s="12">
        <f>IF(D506="","",IFERROR(VLOOKUP(D506,'السائقون'!$A$5:$C$154,3,FALSE),""))</f>
        <v/>
      </c>
      <c r="F506" s="11" t="n"/>
      <c r="G506" s="11" t="n"/>
      <c r="H506" s="11" t="n"/>
      <c r="I506" s="13" t="n"/>
      <c r="J506" s="10" t="n"/>
      <c r="K506" s="13" t="n"/>
      <c r="L506" s="14" t="n"/>
      <c r="M506" s="14" t="n"/>
      <c r="N506" s="15">
        <f>IF(OR(L506="",M506=""),"",M506-L506)</f>
        <v/>
      </c>
      <c r="O506" s="15">
        <f>IF(OR(B506="",L506=""),"",IFERROR(L506-LOOKUP(2,1/($B$4:B505=B506),$M$4:M505),""))</f>
        <v/>
      </c>
      <c r="P506" s="16" t="n"/>
      <c r="Q506" s="16" t="n"/>
      <c r="R506" s="17" t="n"/>
      <c r="S506" s="11" t="n"/>
      <c r="T506" s="18">
        <f>IF(OR(A506="",I506=""),"",A506+I506)</f>
        <v/>
      </c>
      <c r="U506" s="18">
        <f>IF(OR(A506="",K506=""),"",IF(J506="",A506,J506)+K506)</f>
        <v/>
      </c>
    </row>
    <row r="507">
      <c r="A507" s="10" t="n"/>
      <c r="B507" s="11" t="n"/>
      <c r="C507" s="12">
        <f>IF(B507="","",IFERROR(VLOOKUP(B507,'السيارات'!$A$5:$F$104,6,FALSE),""))</f>
        <v/>
      </c>
      <c r="D507" s="11" t="n"/>
      <c r="E507" s="12">
        <f>IF(D507="","",IFERROR(VLOOKUP(D507,'السائقون'!$A$5:$C$154,3,FALSE),""))</f>
        <v/>
      </c>
      <c r="F507" s="11" t="n"/>
      <c r="G507" s="11" t="n"/>
      <c r="H507" s="11" t="n"/>
      <c r="I507" s="13" t="n"/>
      <c r="J507" s="10" t="n"/>
      <c r="K507" s="13" t="n"/>
      <c r="L507" s="14" t="n"/>
      <c r="M507" s="14" t="n"/>
      <c r="N507" s="15">
        <f>IF(OR(L507="",M507=""),"",M507-L507)</f>
        <v/>
      </c>
      <c r="O507" s="15">
        <f>IF(OR(B507="",L507=""),"",IFERROR(L507-LOOKUP(2,1/($B$4:B506=B507),$M$4:M506),""))</f>
        <v/>
      </c>
      <c r="P507" s="16" t="n"/>
      <c r="Q507" s="16" t="n"/>
      <c r="R507" s="17" t="n"/>
      <c r="S507" s="11" t="n"/>
      <c r="T507" s="18">
        <f>IF(OR(A507="",I507=""),"",A507+I507)</f>
        <v/>
      </c>
      <c r="U507" s="18">
        <f>IF(OR(A507="",K507=""),"",IF(J507="",A507,J507)+K507)</f>
        <v/>
      </c>
    </row>
    <row r="508">
      <c r="A508" s="10" t="n"/>
      <c r="B508" s="11" t="n"/>
      <c r="C508" s="12">
        <f>IF(B508="","",IFERROR(VLOOKUP(B508,'السيارات'!$A$5:$F$104,6,FALSE),""))</f>
        <v/>
      </c>
      <c r="D508" s="11" t="n"/>
      <c r="E508" s="12">
        <f>IF(D508="","",IFERROR(VLOOKUP(D508,'السائقون'!$A$5:$C$154,3,FALSE),""))</f>
        <v/>
      </c>
      <c r="F508" s="11" t="n"/>
      <c r="G508" s="11" t="n"/>
      <c r="H508" s="11" t="n"/>
      <c r="I508" s="13" t="n"/>
      <c r="J508" s="10" t="n"/>
      <c r="K508" s="13" t="n"/>
      <c r="L508" s="14" t="n"/>
      <c r="M508" s="14" t="n"/>
      <c r="N508" s="15">
        <f>IF(OR(L508="",M508=""),"",M508-L508)</f>
        <v/>
      </c>
      <c r="O508" s="15">
        <f>IF(OR(B508="",L508=""),"",IFERROR(L508-LOOKUP(2,1/($B$4:B507=B508),$M$4:M507),""))</f>
        <v/>
      </c>
      <c r="P508" s="16" t="n"/>
      <c r="Q508" s="16" t="n"/>
      <c r="R508" s="17" t="n"/>
      <c r="S508" s="11" t="n"/>
      <c r="T508" s="18">
        <f>IF(OR(A508="",I508=""),"",A508+I508)</f>
        <v/>
      </c>
      <c r="U508" s="18">
        <f>IF(OR(A508="",K508=""),"",IF(J508="",A508,J508)+K508)</f>
        <v/>
      </c>
    </row>
    <row r="509">
      <c r="A509" s="10" t="n"/>
      <c r="B509" s="11" t="n"/>
      <c r="C509" s="12">
        <f>IF(B509="","",IFERROR(VLOOKUP(B509,'السيارات'!$A$5:$F$104,6,FALSE),""))</f>
        <v/>
      </c>
      <c r="D509" s="11" t="n"/>
      <c r="E509" s="12">
        <f>IF(D509="","",IFERROR(VLOOKUP(D509,'السائقون'!$A$5:$C$154,3,FALSE),""))</f>
        <v/>
      </c>
      <c r="F509" s="11" t="n"/>
      <c r="G509" s="11" t="n"/>
      <c r="H509" s="11" t="n"/>
      <c r="I509" s="13" t="n"/>
      <c r="J509" s="10" t="n"/>
      <c r="K509" s="13" t="n"/>
      <c r="L509" s="14" t="n"/>
      <c r="M509" s="14" t="n"/>
      <c r="N509" s="15">
        <f>IF(OR(L509="",M509=""),"",M509-L509)</f>
        <v/>
      </c>
      <c r="O509" s="15">
        <f>IF(OR(B509="",L509=""),"",IFERROR(L509-LOOKUP(2,1/($B$4:B508=B509),$M$4:M508),""))</f>
        <v/>
      </c>
      <c r="P509" s="16" t="n"/>
      <c r="Q509" s="16" t="n"/>
      <c r="R509" s="17" t="n"/>
      <c r="S509" s="11" t="n"/>
      <c r="T509" s="18">
        <f>IF(OR(A509="",I509=""),"",A509+I509)</f>
        <v/>
      </c>
      <c r="U509" s="18">
        <f>IF(OR(A509="",K509=""),"",IF(J509="",A509,J509)+K509)</f>
        <v/>
      </c>
    </row>
    <row r="510">
      <c r="A510" s="10" t="n"/>
      <c r="B510" s="11" t="n"/>
      <c r="C510" s="12">
        <f>IF(B510="","",IFERROR(VLOOKUP(B510,'السيارات'!$A$5:$F$104,6,FALSE),""))</f>
        <v/>
      </c>
      <c r="D510" s="11" t="n"/>
      <c r="E510" s="12">
        <f>IF(D510="","",IFERROR(VLOOKUP(D510,'السائقون'!$A$5:$C$154,3,FALSE),""))</f>
        <v/>
      </c>
      <c r="F510" s="11" t="n"/>
      <c r="G510" s="11" t="n"/>
      <c r="H510" s="11" t="n"/>
      <c r="I510" s="13" t="n"/>
      <c r="J510" s="10" t="n"/>
      <c r="K510" s="13" t="n"/>
      <c r="L510" s="14" t="n"/>
      <c r="M510" s="14" t="n"/>
      <c r="N510" s="15">
        <f>IF(OR(L510="",M510=""),"",M510-L510)</f>
        <v/>
      </c>
      <c r="O510" s="15">
        <f>IF(OR(B510="",L510=""),"",IFERROR(L510-LOOKUP(2,1/($B$4:B509=B510),$M$4:M509),""))</f>
        <v/>
      </c>
      <c r="P510" s="16" t="n"/>
      <c r="Q510" s="16" t="n"/>
      <c r="R510" s="17" t="n"/>
      <c r="S510" s="11" t="n"/>
      <c r="T510" s="18">
        <f>IF(OR(A510="",I510=""),"",A510+I510)</f>
        <v/>
      </c>
      <c r="U510" s="18">
        <f>IF(OR(A510="",K510=""),"",IF(J510="",A510,J510)+K510)</f>
        <v/>
      </c>
    </row>
    <row r="511">
      <c r="A511" s="10" t="n"/>
      <c r="B511" s="11" t="n"/>
      <c r="C511" s="12">
        <f>IF(B511="","",IFERROR(VLOOKUP(B511,'السيارات'!$A$5:$F$104,6,FALSE),""))</f>
        <v/>
      </c>
      <c r="D511" s="11" t="n"/>
      <c r="E511" s="12">
        <f>IF(D511="","",IFERROR(VLOOKUP(D511,'السائقون'!$A$5:$C$154,3,FALSE),""))</f>
        <v/>
      </c>
      <c r="F511" s="11" t="n"/>
      <c r="G511" s="11" t="n"/>
      <c r="H511" s="11" t="n"/>
      <c r="I511" s="13" t="n"/>
      <c r="J511" s="10" t="n"/>
      <c r="K511" s="13" t="n"/>
      <c r="L511" s="14" t="n"/>
      <c r="M511" s="14" t="n"/>
      <c r="N511" s="15">
        <f>IF(OR(L511="",M511=""),"",M511-L511)</f>
        <v/>
      </c>
      <c r="O511" s="15">
        <f>IF(OR(B511="",L511=""),"",IFERROR(L511-LOOKUP(2,1/($B$4:B510=B511),$M$4:M510),""))</f>
        <v/>
      </c>
      <c r="P511" s="16" t="n"/>
      <c r="Q511" s="16" t="n"/>
      <c r="R511" s="17" t="n"/>
      <c r="S511" s="11" t="n"/>
      <c r="T511" s="18">
        <f>IF(OR(A511="",I511=""),"",A511+I511)</f>
        <v/>
      </c>
      <c r="U511" s="18">
        <f>IF(OR(A511="",K511=""),"",IF(J511="",A511,J511)+K511)</f>
        <v/>
      </c>
    </row>
    <row r="512">
      <c r="A512" s="10" t="n"/>
      <c r="B512" s="11" t="n"/>
      <c r="C512" s="12">
        <f>IF(B512="","",IFERROR(VLOOKUP(B512,'السيارات'!$A$5:$F$104,6,FALSE),""))</f>
        <v/>
      </c>
      <c r="D512" s="11" t="n"/>
      <c r="E512" s="12">
        <f>IF(D512="","",IFERROR(VLOOKUP(D512,'السائقون'!$A$5:$C$154,3,FALSE),""))</f>
        <v/>
      </c>
      <c r="F512" s="11" t="n"/>
      <c r="G512" s="11" t="n"/>
      <c r="H512" s="11" t="n"/>
      <c r="I512" s="13" t="n"/>
      <c r="J512" s="10" t="n"/>
      <c r="K512" s="13" t="n"/>
      <c r="L512" s="14" t="n"/>
      <c r="M512" s="14" t="n"/>
      <c r="N512" s="15">
        <f>IF(OR(L512="",M512=""),"",M512-L512)</f>
        <v/>
      </c>
      <c r="O512" s="15">
        <f>IF(OR(B512="",L512=""),"",IFERROR(L512-LOOKUP(2,1/($B$4:B511=B512),$M$4:M511),""))</f>
        <v/>
      </c>
      <c r="P512" s="16" t="n"/>
      <c r="Q512" s="16" t="n"/>
      <c r="R512" s="17" t="n"/>
      <c r="S512" s="11" t="n"/>
      <c r="T512" s="18">
        <f>IF(OR(A512="",I512=""),"",A512+I512)</f>
        <v/>
      </c>
      <c r="U512" s="18">
        <f>IF(OR(A512="",K512=""),"",IF(J512="",A512,J512)+K512)</f>
        <v/>
      </c>
    </row>
    <row r="513">
      <c r="A513" s="10" t="n"/>
      <c r="B513" s="11" t="n"/>
      <c r="C513" s="12">
        <f>IF(B513="","",IFERROR(VLOOKUP(B513,'السيارات'!$A$5:$F$104,6,FALSE),""))</f>
        <v/>
      </c>
      <c r="D513" s="11" t="n"/>
      <c r="E513" s="12">
        <f>IF(D513="","",IFERROR(VLOOKUP(D513,'السائقون'!$A$5:$C$154,3,FALSE),""))</f>
        <v/>
      </c>
      <c r="F513" s="11" t="n"/>
      <c r="G513" s="11" t="n"/>
      <c r="H513" s="11" t="n"/>
      <c r="I513" s="13" t="n"/>
      <c r="J513" s="10" t="n"/>
      <c r="K513" s="13" t="n"/>
      <c r="L513" s="14" t="n"/>
      <c r="M513" s="14" t="n"/>
      <c r="N513" s="15">
        <f>IF(OR(L513="",M513=""),"",M513-L513)</f>
        <v/>
      </c>
      <c r="O513" s="15">
        <f>IF(OR(B513="",L513=""),"",IFERROR(L513-LOOKUP(2,1/($B$4:B512=B513),$M$4:M512),""))</f>
        <v/>
      </c>
      <c r="P513" s="16" t="n"/>
      <c r="Q513" s="16" t="n"/>
      <c r="R513" s="17" t="n"/>
      <c r="S513" s="11" t="n"/>
      <c r="T513" s="18">
        <f>IF(OR(A513="",I513=""),"",A513+I513)</f>
        <v/>
      </c>
      <c r="U513" s="18">
        <f>IF(OR(A513="",K513=""),"",IF(J513="",A513,J513)+K513)</f>
        <v/>
      </c>
    </row>
    <row r="514">
      <c r="A514" s="10" t="n"/>
      <c r="B514" s="11" t="n"/>
      <c r="C514" s="12">
        <f>IF(B514="","",IFERROR(VLOOKUP(B514,'السيارات'!$A$5:$F$104,6,FALSE),""))</f>
        <v/>
      </c>
      <c r="D514" s="11" t="n"/>
      <c r="E514" s="12">
        <f>IF(D514="","",IFERROR(VLOOKUP(D514,'السائقون'!$A$5:$C$154,3,FALSE),""))</f>
        <v/>
      </c>
      <c r="F514" s="11" t="n"/>
      <c r="G514" s="11" t="n"/>
      <c r="H514" s="11" t="n"/>
      <c r="I514" s="13" t="n"/>
      <c r="J514" s="10" t="n"/>
      <c r="K514" s="13" t="n"/>
      <c r="L514" s="14" t="n"/>
      <c r="M514" s="14" t="n"/>
      <c r="N514" s="15">
        <f>IF(OR(L514="",M514=""),"",M514-L514)</f>
        <v/>
      </c>
      <c r="O514" s="15">
        <f>IF(OR(B514="",L514=""),"",IFERROR(L514-LOOKUP(2,1/($B$4:B513=B514),$M$4:M513),""))</f>
        <v/>
      </c>
      <c r="P514" s="16" t="n"/>
      <c r="Q514" s="16" t="n"/>
      <c r="R514" s="17" t="n"/>
      <c r="S514" s="11" t="n"/>
      <c r="T514" s="18">
        <f>IF(OR(A514="",I514=""),"",A514+I514)</f>
        <v/>
      </c>
      <c r="U514" s="18">
        <f>IF(OR(A514="",K514=""),"",IF(J514="",A514,J514)+K514)</f>
        <v/>
      </c>
    </row>
    <row r="515">
      <c r="A515" s="10" t="n"/>
      <c r="B515" s="11" t="n"/>
      <c r="C515" s="12">
        <f>IF(B515="","",IFERROR(VLOOKUP(B515,'السيارات'!$A$5:$F$104,6,FALSE),""))</f>
        <v/>
      </c>
      <c r="D515" s="11" t="n"/>
      <c r="E515" s="12">
        <f>IF(D515="","",IFERROR(VLOOKUP(D515,'السائقون'!$A$5:$C$154,3,FALSE),""))</f>
        <v/>
      </c>
      <c r="F515" s="11" t="n"/>
      <c r="G515" s="11" t="n"/>
      <c r="H515" s="11" t="n"/>
      <c r="I515" s="13" t="n"/>
      <c r="J515" s="10" t="n"/>
      <c r="K515" s="13" t="n"/>
      <c r="L515" s="14" t="n"/>
      <c r="M515" s="14" t="n"/>
      <c r="N515" s="15">
        <f>IF(OR(L515="",M515=""),"",M515-L515)</f>
        <v/>
      </c>
      <c r="O515" s="15">
        <f>IF(OR(B515="",L515=""),"",IFERROR(L515-LOOKUP(2,1/($B$4:B514=B515),$M$4:M514),""))</f>
        <v/>
      </c>
      <c r="P515" s="16" t="n"/>
      <c r="Q515" s="16" t="n"/>
      <c r="R515" s="17" t="n"/>
      <c r="S515" s="11" t="n"/>
      <c r="T515" s="18">
        <f>IF(OR(A515="",I515=""),"",A515+I515)</f>
        <v/>
      </c>
      <c r="U515" s="18">
        <f>IF(OR(A515="",K515=""),"",IF(J515="",A515,J515)+K515)</f>
        <v/>
      </c>
    </row>
    <row r="516">
      <c r="A516" s="10" t="n"/>
      <c r="B516" s="11" t="n"/>
      <c r="C516" s="12">
        <f>IF(B516="","",IFERROR(VLOOKUP(B516,'السيارات'!$A$5:$F$104,6,FALSE),""))</f>
        <v/>
      </c>
      <c r="D516" s="11" t="n"/>
      <c r="E516" s="12">
        <f>IF(D516="","",IFERROR(VLOOKUP(D516,'السائقون'!$A$5:$C$154,3,FALSE),""))</f>
        <v/>
      </c>
      <c r="F516" s="11" t="n"/>
      <c r="G516" s="11" t="n"/>
      <c r="H516" s="11" t="n"/>
      <c r="I516" s="13" t="n"/>
      <c r="J516" s="10" t="n"/>
      <c r="K516" s="13" t="n"/>
      <c r="L516" s="14" t="n"/>
      <c r="M516" s="14" t="n"/>
      <c r="N516" s="15">
        <f>IF(OR(L516="",M516=""),"",M516-L516)</f>
        <v/>
      </c>
      <c r="O516" s="15">
        <f>IF(OR(B516="",L516=""),"",IFERROR(L516-LOOKUP(2,1/($B$4:B515=B516),$M$4:M515),""))</f>
        <v/>
      </c>
      <c r="P516" s="16" t="n"/>
      <c r="Q516" s="16" t="n"/>
      <c r="R516" s="17" t="n"/>
      <c r="S516" s="11" t="n"/>
      <c r="T516" s="18">
        <f>IF(OR(A516="",I516=""),"",A516+I516)</f>
        <v/>
      </c>
      <c r="U516" s="18">
        <f>IF(OR(A516="",K516=""),"",IF(J516="",A516,J516)+K516)</f>
        <v/>
      </c>
    </row>
    <row r="517">
      <c r="A517" s="10" t="n"/>
      <c r="B517" s="11" t="n"/>
      <c r="C517" s="12">
        <f>IF(B517="","",IFERROR(VLOOKUP(B517,'السيارات'!$A$5:$F$104,6,FALSE),""))</f>
        <v/>
      </c>
      <c r="D517" s="11" t="n"/>
      <c r="E517" s="12">
        <f>IF(D517="","",IFERROR(VLOOKUP(D517,'السائقون'!$A$5:$C$154,3,FALSE),""))</f>
        <v/>
      </c>
      <c r="F517" s="11" t="n"/>
      <c r="G517" s="11" t="n"/>
      <c r="H517" s="11" t="n"/>
      <c r="I517" s="13" t="n"/>
      <c r="J517" s="10" t="n"/>
      <c r="K517" s="13" t="n"/>
      <c r="L517" s="14" t="n"/>
      <c r="M517" s="14" t="n"/>
      <c r="N517" s="15">
        <f>IF(OR(L517="",M517=""),"",M517-L517)</f>
        <v/>
      </c>
      <c r="O517" s="15">
        <f>IF(OR(B517="",L517=""),"",IFERROR(L517-LOOKUP(2,1/($B$4:B516=B517),$M$4:M516),""))</f>
        <v/>
      </c>
      <c r="P517" s="16" t="n"/>
      <c r="Q517" s="16" t="n"/>
      <c r="R517" s="17" t="n"/>
      <c r="S517" s="11" t="n"/>
      <c r="T517" s="18">
        <f>IF(OR(A517="",I517=""),"",A517+I517)</f>
        <v/>
      </c>
      <c r="U517" s="18">
        <f>IF(OR(A517="",K517=""),"",IF(J517="",A517,J517)+K517)</f>
        <v/>
      </c>
    </row>
    <row r="518">
      <c r="A518" s="10" t="n"/>
      <c r="B518" s="11" t="n"/>
      <c r="C518" s="12">
        <f>IF(B518="","",IFERROR(VLOOKUP(B518,'السيارات'!$A$5:$F$104,6,FALSE),""))</f>
        <v/>
      </c>
      <c r="D518" s="11" t="n"/>
      <c r="E518" s="12">
        <f>IF(D518="","",IFERROR(VLOOKUP(D518,'السائقون'!$A$5:$C$154,3,FALSE),""))</f>
        <v/>
      </c>
      <c r="F518" s="11" t="n"/>
      <c r="G518" s="11" t="n"/>
      <c r="H518" s="11" t="n"/>
      <c r="I518" s="13" t="n"/>
      <c r="J518" s="10" t="n"/>
      <c r="K518" s="13" t="n"/>
      <c r="L518" s="14" t="n"/>
      <c r="M518" s="14" t="n"/>
      <c r="N518" s="15">
        <f>IF(OR(L518="",M518=""),"",M518-L518)</f>
        <v/>
      </c>
      <c r="O518" s="15">
        <f>IF(OR(B518="",L518=""),"",IFERROR(L518-LOOKUP(2,1/($B$4:B517=B518),$M$4:M517),""))</f>
        <v/>
      </c>
      <c r="P518" s="16" t="n"/>
      <c r="Q518" s="16" t="n"/>
      <c r="R518" s="17" t="n"/>
      <c r="S518" s="11" t="n"/>
      <c r="T518" s="18">
        <f>IF(OR(A518="",I518=""),"",A518+I518)</f>
        <v/>
      </c>
      <c r="U518" s="18">
        <f>IF(OR(A518="",K518=""),"",IF(J518="",A518,J518)+K518)</f>
        <v/>
      </c>
    </row>
    <row r="519">
      <c r="A519" s="10" t="n"/>
      <c r="B519" s="11" t="n"/>
      <c r="C519" s="12">
        <f>IF(B519="","",IFERROR(VLOOKUP(B519,'السيارات'!$A$5:$F$104,6,FALSE),""))</f>
        <v/>
      </c>
      <c r="D519" s="11" t="n"/>
      <c r="E519" s="12">
        <f>IF(D519="","",IFERROR(VLOOKUP(D519,'السائقون'!$A$5:$C$154,3,FALSE),""))</f>
        <v/>
      </c>
      <c r="F519" s="11" t="n"/>
      <c r="G519" s="11" t="n"/>
      <c r="H519" s="11" t="n"/>
      <c r="I519" s="13" t="n"/>
      <c r="J519" s="10" t="n"/>
      <c r="K519" s="13" t="n"/>
      <c r="L519" s="14" t="n"/>
      <c r="M519" s="14" t="n"/>
      <c r="N519" s="15">
        <f>IF(OR(L519="",M519=""),"",M519-L519)</f>
        <v/>
      </c>
      <c r="O519" s="15">
        <f>IF(OR(B519="",L519=""),"",IFERROR(L519-LOOKUP(2,1/($B$4:B518=B519),$M$4:M518),""))</f>
        <v/>
      </c>
      <c r="P519" s="16" t="n"/>
      <c r="Q519" s="16" t="n"/>
      <c r="R519" s="17" t="n"/>
      <c r="S519" s="11" t="n"/>
      <c r="T519" s="18">
        <f>IF(OR(A519="",I519=""),"",A519+I519)</f>
        <v/>
      </c>
      <c r="U519" s="18">
        <f>IF(OR(A519="",K519=""),"",IF(J519="",A519,J519)+K519)</f>
        <v/>
      </c>
    </row>
    <row r="520">
      <c r="A520" s="10" t="n"/>
      <c r="B520" s="11" t="n"/>
      <c r="C520" s="12">
        <f>IF(B520="","",IFERROR(VLOOKUP(B520,'السيارات'!$A$5:$F$104,6,FALSE),""))</f>
        <v/>
      </c>
      <c r="D520" s="11" t="n"/>
      <c r="E520" s="12">
        <f>IF(D520="","",IFERROR(VLOOKUP(D520,'السائقون'!$A$5:$C$154,3,FALSE),""))</f>
        <v/>
      </c>
      <c r="F520" s="11" t="n"/>
      <c r="G520" s="11" t="n"/>
      <c r="H520" s="11" t="n"/>
      <c r="I520" s="13" t="n"/>
      <c r="J520" s="10" t="n"/>
      <c r="K520" s="13" t="n"/>
      <c r="L520" s="14" t="n"/>
      <c r="M520" s="14" t="n"/>
      <c r="N520" s="15">
        <f>IF(OR(L520="",M520=""),"",M520-L520)</f>
        <v/>
      </c>
      <c r="O520" s="15">
        <f>IF(OR(B520="",L520=""),"",IFERROR(L520-LOOKUP(2,1/($B$4:B519=B520),$M$4:M519),""))</f>
        <v/>
      </c>
      <c r="P520" s="16" t="n"/>
      <c r="Q520" s="16" t="n"/>
      <c r="R520" s="17" t="n"/>
      <c r="S520" s="11" t="n"/>
      <c r="T520" s="18">
        <f>IF(OR(A520="",I520=""),"",A520+I520)</f>
        <v/>
      </c>
      <c r="U520" s="18">
        <f>IF(OR(A520="",K520=""),"",IF(J520="",A520,J520)+K520)</f>
        <v/>
      </c>
    </row>
    <row r="521">
      <c r="A521" s="10" t="n"/>
      <c r="B521" s="11" t="n"/>
      <c r="C521" s="12">
        <f>IF(B521="","",IFERROR(VLOOKUP(B521,'السيارات'!$A$5:$F$104,6,FALSE),""))</f>
        <v/>
      </c>
      <c r="D521" s="11" t="n"/>
      <c r="E521" s="12">
        <f>IF(D521="","",IFERROR(VLOOKUP(D521,'السائقون'!$A$5:$C$154,3,FALSE),""))</f>
        <v/>
      </c>
      <c r="F521" s="11" t="n"/>
      <c r="G521" s="11" t="n"/>
      <c r="H521" s="11" t="n"/>
      <c r="I521" s="13" t="n"/>
      <c r="J521" s="10" t="n"/>
      <c r="K521" s="13" t="n"/>
      <c r="L521" s="14" t="n"/>
      <c r="M521" s="14" t="n"/>
      <c r="N521" s="15">
        <f>IF(OR(L521="",M521=""),"",M521-L521)</f>
        <v/>
      </c>
      <c r="O521" s="15">
        <f>IF(OR(B521="",L521=""),"",IFERROR(L521-LOOKUP(2,1/($B$4:B520=B521),$M$4:M520),""))</f>
        <v/>
      </c>
      <c r="P521" s="16" t="n"/>
      <c r="Q521" s="16" t="n"/>
      <c r="R521" s="17" t="n"/>
      <c r="S521" s="11" t="n"/>
      <c r="T521" s="18">
        <f>IF(OR(A521="",I521=""),"",A521+I521)</f>
        <v/>
      </c>
      <c r="U521" s="18">
        <f>IF(OR(A521="",K521=""),"",IF(J521="",A521,J521)+K521)</f>
        <v/>
      </c>
    </row>
    <row r="522">
      <c r="A522" s="10" t="n"/>
      <c r="B522" s="11" t="n"/>
      <c r="C522" s="12">
        <f>IF(B522="","",IFERROR(VLOOKUP(B522,'السيارات'!$A$5:$F$104,6,FALSE),""))</f>
        <v/>
      </c>
      <c r="D522" s="11" t="n"/>
      <c r="E522" s="12">
        <f>IF(D522="","",IFERROR(VLOOKUP(D522,'السائقون'!$A$5:$C$154,3,FALSE),""))</f>
        <v/>
      </c>
      <c r="F522" s="11" t="n"/>
      <c r="G522" s="11" t="n"/>
      <c r="H522" s="11" t="n"/>
      <c r="I522" s="13" t="n"/>
      <c r="J522" s="10" t="n"/>
      <c r="K522" s="13" t="n"/>
      <c r="L522" s="14" t="n"/>
      <c r="M522" s="14" t="n"/>
      <c r="N522" s="15">
        <f>IF(OR(L522="",M522=""),"",M522-L522)</f>
        <v/>
      </c>
      <c r="O522" s="15">
        <f>IF(OR(B522="",L522=""),"",IFERROR(L522-LOOKUP(2,1/($B$4:B521=B522),$M$4:M521),""))</f>
        <v/>
      </c>
      <c r="P522" s="16" t="n"/>
      <c r="Q522" s="16" t="n"/>
      <c r="R522" s="17" t="n"/>
      <c r="S522" s="11" t="n"/>
      <c r="T522" s="18">
        <f>IF(OR(A522="",I522=""),"",A522+I522)</f>
        <v/>
      </c>
      <c r="U522" s="18">
        <f>IF(OR(A522="",K522=""),"",IF(J522="",A522,J522)+K522)</f>
        <v/>
      </c>
    </row>
    <row r="523">
      <c r="A523" s="10" t="n"/>
      <c r="B523" s="11" t="n"/>
      <c r="C523" s="12">
        <f>IF(B523="","",IFERROR(VLOOKUP(B523,'السيارات'!$A$5:$F$104,6,FALSE),""))</f>
        <v/>
      </c>
      <c r="D523" s="11" t="n"/>
      <c r="E523" s="12">
        <f>IF(D523="","",IFERROR(VLOOKUP(D523,'السائقون'!$A$5:$C$154,3,FALSE),""))</f>
        <v/>
      </c>
      <c r="F523" s="11" t="n"/>
      <c r="G523" s="11" t="n"/>
      <c r="H523" s="11" t="n"/>
      <c r="I523" s="13" t="n"/>
      <c r="J523" s="10" t="n"/>
      <c r="K523" s="13" t="n"/>
      <c r="L523" s="14" t="n"/>
      <c r="M523" s="14" t="n"/>
      <c r="N523" s="15">
        <f>IF(OR(L523="",M523=""),"",M523-L523)</f>
        <v/>
      </c>
      <c r="O523" s="15">
        <f>IF(OR(B523="",L523=""),"",IFERROR(L523-LOOKUP(2,1/($B$4:B522=B523),$M$4:M522),""))</f>
        <v/>
      </c>
      <c r="P523" s="16" t="n"/>
      <c r="Q523" s="16" t="n"/>
      <c r="R523" s="17" t="n"/>
      <c r="S523" s="11" t="n"/>
      <c r="T523" s="18">
        <f>IF(OR(A523="",I523=""),"",A523+I523)</f>
        <v/>
      </c>
      <c r="U523" s="18">
        <f>IF(OR(A523="",K523=""),"",IF(J523="",A523,J523)+K523)</f>
        <v/>
      </c>
    </row>
    <row r="524">
      <c r="A524" s="10" t="n"/>
      <c r="B524" s="11" t="n"/>
      <c r="C524" s="12">
        <f>IF(B524="","",IFERROR(VLOOKUP(B524,'السيارات'!$A$5:$F$104,6,FALSE),""))</f>
        <v/>
      </c>
      <c r="D524" s="11" t="n"/>
      <c r="E524" s="12">
        <f>IF(D524="","",IFERROR(VLOOKUP(D524,'السائقون'!$A$5:$C$154,3,FALSE),""))</f>
        <v/>
      </c>
      <c r="F524" s="11" t="n"/>
      <c r="G524" s="11" t="n"/>
      <c r="H524" s="11" t="n"/>
      <c r="I524" s="13" t="n"/>
      <c r="J524" s="10" t="n"/>
      <c r="K524" s="13" t="n"/>
      <c r="L524" s="14" t="n"/>
      <c r="M524" s="14" t="n"/>
      <c r="N524" s="15">
        <f>IF(OR(L524="",M524=""),"",M524-L524)</f>
        <v/>
      </c>
      <c r="O524" s="15">
        <f>IF(OR(B524="",L524=""),"",IFERROR(L524-LOOKUP(2,1/($B$4:B523=B524),$M$4:M523),""))</f>
        <v/>
      </c>
      <c r="P524" s="16" t="n"/>
      <c r="Q524" s="16" t="n"/>
      <c r="R524" s="17" t="n"/>
      <c r="S524" s="11" t="n"/>
      <c r="T524" s="18">
        <f>IF(OR(A524="",I524=""),"",A524+I524)</f>
        <v/>
      </c>
      <c r="U524" s="18">
        <f>IF(OR(A524="",K524=""),"",IF(J524="",A524,J524)+K524)</f>
        <v/>
      </c>
    </row>
    <row r="525">
      <c r="A525" s="10" t="n"/>
      <c r="B525" s="11" t="n"/>
      <c r="C525" s="12">
        <f>IF(B525="","",IFERROR(VLOOKUP(B525,'السيارات'!$A$5:$F$104,6,FALSE),""))</f>
        <v/>
      </c>
      <c r="D525" s="11" t="n"/>
      <c r="E525" s="12">
        <f>IF(D525="","",IFERROR(VLOOKUP(D525,'السائقون'!$A$5:$C$154,3,FALSE),""))</f>
        <v/>
      </c>
      <c r="F525" s="11" t="n"/>
      <c r="G525" s="11" t="n"/>
      <c r="H525" s="11" t="n"/>
      <c r="I525" s="13" t="n"/>
      <c r="J525" s="10" t="n"/>
      <c r="K525" s="13" t="n"/>
      <c r="L525" s="14" t="n"/>
      <c r="M525" s="14" t="n"/>
      <c r="N525" s="15">
        <f>IF(OR(L525="",M525=""),"",M525-L525)</f>
        <v/>
      </c>
      <c r="O525" s="15">
        <f>IF(OR(B525="",L525=""),"",IFERROR(L525-LOOKUP(2,1/($B$4:B524=B525),$M$4:M524),""))</f>
        <v/>
      </c>
      <c r="P525" s="16" t="n"/>
      <c r="Q525" s="16" t="n"/>
      <c r="R525" s="17" t="n"/>
      <c r="S525" s="11" t="n"/>
      <c r="T525" s="18">
        <f>IF(OR(A525="",I525=""),"",A525+I525)</f>
        <v/>
      </c>
      <c r="U525" s="18">
        <f>IF(OR(A525="",K525=""),"",IF(J525="",A525,J525)+K525)</f>
        <v/>
      </c>
    </row>
    <row r="526">
      <c r="A526" s="10" t="n"/>
      <c r="B526" s="11" t="n"/>
      <c r="C526" s="12">
        <f>IF(B526="","",IFERROR(VLOOKUP(B526,'السيارات'!$A$5:$F$104,6,FALSE),""))</f>
        <v/>
      </c>
      <c r="D526" s="11" t="n"/>
      <c r="E526" s="12">
        <f>IF(D526="","",IFERROR(VLOOKUP(D526,'السائقون'!$A$5:$C$154,3,FALSE),""))</f>
        <v/>
      </c>
      <c r="F526" s="11" t="n"/>
      <c r="G526" s="11" t="n"/>
      <c r="H526" s="11" t="n"/>
      <c r="I526" s="13" t="n"/>
      <c r="J526" s="10" t="n"/>
      <c r="K526" s="13" t="n"/>
      <c r="L526" s="14" t="n"/>
      <c r="M526" s="14" t="n"/>
      <c r="N526" s="15">
        <f>IF(OR(L526="",M526=""),"",M526-L526)</f>
        <v/>
      </c>
      <c r="O526" s="15">
        <f>IF(OR(B526="",L526=""),"",IFERROR(L526-LOOKUP(2,1/($B$4:B525=B526),$M$4:M525),""))</f>
        <v/>
      </c>
      <c r="P526" s="16" t="n"/>
      <c r="Q526" s="16" t="n"/>
      <c r="R526" s="17" t="n"/>
      <c r="S526" s="11" t="n"/>
      <c r="T526" s="18">
        <f>IF(OR(A526="",I526=""),"",A526+I526)</f>
        <v/>
      </c>
      <c r="U526" s="18">
        <f>IF(OR(A526="",K526=""),"",IF(J526="",A526,J526)+K526)</f>
        <v/>
      </c>
    </row>
    <row r="527">
      <c r="A527" s="10" t="n"/>
      <c r="B527" s="11" t="n"/>
      <c r="C527" s="12">
        <f>IF(B527="","",IFERROR(VLOOKUP(B527,'السيارات'!$A$5:$F$104,6,FALSE),""))</f>
        <v/>
      </c>
      <c r="D527" s="11" t="n"/>
      <c r="E527" s="12">
        <f>IF(D527="","",IFERROR(VLOOKUP(D527,'السائقون'!$A$5:$C$154,3,FALSE),""))</f>
        <v/>
      </c>
      <c r="F527" s="11" t="n"/>
      <c r="G527" s="11" t="n"/>
      <c r="H527" s="11" t="n"/>
      <c r="I527" s="13" t="n"/>
      <c r="J527" s="10" t="n"/>
      <c r="K527" s="13" t="n"/>
      <c r="L527" s="14" t="n"/>
      <c r="M527" s="14" t="n"/>
      <c r="N527" s="15">
        <f>IF(OR(L527="",M527=""),"",M527-L527)</f>
        <v/>
      </c>
      <c r="O527" s="15">
        <f>IF(OR(B527="",L527=""),"",IFERROR(L527-LOOKUP(2,1/($B$4:B526=B527),$M$4:M526),""))</f>
        <v/>
      </c>
      <c r="P527" s="16" t="n"/>
      <c r="Q527" s="16" t="n"/>
      <c r="R527" s="17" t="n"/>
      <c r="S527" s="11" t="n"/>
      <c r="T527" s="18">
        <f>IF(OR(A527="",I527=""),"",A527+I527)</f>
        <v/>
      </c>
      <c r="U527" s="18">
        <f>IF(OR(A527="",K527=""),"",IF(J527="",A527,J527)+K527)</f>
        <v/>
      </c>
    </row>
    <row r="528">
      <c r="A528" s="10" t="n"/>
      <c r="B528" s="11" t="n"/>
      <c r="C528" s="12">
        <f>IF(B528="","",IFERROR(VLOOKUP(B528,'السيارات'!$A$5:$F$104,6,FALSE),""))</f>
        <v/>
      </c>
      <c r="D528" s="11" t="n"/>
      <c r="E528" s="12">
        <f>IF(D528="","",IFERROR(VLOOKUP(D528,'السائقون'!$A$5:$C$154,3,FALSE),""))</f>
        <v/>
      </c>
      <c r="F528" s="11" t="n"/>
      <c r="G528" s="11" t="n"/>
      <c r="H528" s="11" t="n"/>
      <c r="I528" s="13" t="n"/>
      <c r="J528" s="10" t="n"/>
      <c r="K528" s="13" t="n"/>
      <c r="L528" s="14" t="n"/>
      <c r="M528" s="14" t="n"/>
      <c r="N528" s="15">
        <f>IF(OR(L528="",M528=""),"",M528-L528)</f>
        <v/>
      </c>
      <c r="O528" s="15">
        <f>IF(OR(B528="",L528=""),"",IFERROR(L528-LOOKUP(2,1/($B$4:B527=B528),$M$4:M527),""))</f>
        <v/>
      </c>
      <c r="P528" s="16" t="n"/>
      <c r="Q528" s="16" t="n"/>
      <c r="R528" s="17" t="n"/>
      <c r="S528" s="11" t="n"/>
      <c r="T528" s="18">
        <f>IF(OR(A528="",I528=""),"",A528+I528)</f>
        <v/>
      </c>
      <c r="U528" s="18">
        <f>IF(OR(A528="",K528=""),"",IF(J528="",A528,J528)+K528)</f>
        <v/>
      </c>
    </row>
    <row r="529">
      <c r="A529" s="10" t="n"/>
      <c r="B529" s="11" t="n"/>
      <c r="C529" s="12">
        <f>IF(B529="","",IFERROR(VLOOKUP(B529,'السيارات'!$A$5:$F$104,6,FALSE),""))</f>
        <v/>
      </c>
      <c r="D529" s="11" t="n"/>
      <c r="E529" s="12">
        <f>IF(D529="","",IFERROR(VLOOKUP(D529,'السائقون'!$A$5:$C$154,3,FALSE),""))</f>
        <v/>
      </c>
      <c r="F529" s="11" t="n"/>
      <c r="G529" s="11" t="n"/>
      <c r="H529" s="11" t="n"/>
      <c r="I529" s="13" t="n"/>
      <c r="J529" s="10" t="n"/>
      <c r="K529" s="13" t="n"/>
      <c r="L529" s="14" t="n"/>
      <c r="M529" s="14" t="n"/>
      <c r="N529" s="15">
        <f>IF(OR(L529="",M529=""),"",M529-L529)</f>
        <v/>
      </c>
      <c r="O529" s="15">
        <f>IF(OR(B529="",L529=""),"",IFERROR(L529-LOOKUP(2,1/($B$4:B528=B529),$M$4:M528),""))</f>
        <v/>
      </c>
      <c r="P529" s="16" t="n"/>
      <c r="Q529" s="16" t="n"/>
      <c r="R529" s="17" t="n"/>
      <c r="S529" s="11" t="n"/>
      <c r="T529" s="18">
        <f>IF(OR(A529="",I529=""),"",A529+I529)</f>
        <v/>
      </c>
      <c r="U529" s="18">
        <f>IF(OR(A529="",K529=""),"",IF(J529="",A529,J529)+K529)</f>
        <v/>
      </c>
    </row>
    <row r="530">
      <c r="A530" s="10" t="n"/>
      <c r="B530" s="11" t="n"/>
      <c r="C530" s="12">
        <f>IF(B530="","",IFERROR(VLOOKUP(B530,'السيارات'!$A$5:$F$104,6,FALSE),""))</f>
        <v/>
      </c>
      <c r="D530" s="11" t="n"/>
      <c r="E530" s="12">
        <f>IF(D530="","",IFERROR(VLOOKUP(D530,'السائقون'!$A$5:$C$154,3,FALSE),""))</f>
        <v/>
      </c>
      <c r="F530" s="11" t="n"/>
      <c r="G530" s="11" t="n"/>
      <c r="H530" s="11" t="n"/>
      <c r="I530" s="13" t="n"/>
      <c r="J530" s="10" t="n"/>
      <c r="K530" s="13" t="n"/>
      <c r="L530" s="14" t="n"/>
      <c r="M530" s="14" t="n"/>
      <c r="N530" s="15">
        <f>IF(OR(L530="",M530=""),"",M530-L530)</f>
        <v/>
      </c>
      <c r="O530" s="15">
        <f>IF(OR(B530="",L530=""),"",IFERROR(L530-LOOKUP(2,1/($B$4:B529=B530),$M$4:M529),""))</f>
        <v/>
      </c>
      <c r="P530" s="16" t="n"/>
      <c r="Q530" s="16" t="n"/>
      <c r="R530" s="17" t="n"/>
      <c r="S530" s="11" t="n"/>
      <c r="T530" s="18">
        <f>IF(OR(A530="",I530=""),"",A530+I530)</f>
        <v/>
      </c>
      <c r="U530" s="18">
        <f>IF(OR(A530="",K530=""),"",IF(J530="",A530,J530)+K530)</f>
        <v/>
      </c>
    </row>
    <row r="531">
      <c r="A531" s="10" t="n"/>
      <c r="B531" s="11" t="n"/>
      <c r="C531" s="12">
        <f>IF(B531="","",IFERROR(VLOOKUP(B531,'السيارات'!$A$5:$F$104,6,FALSE),""))</f>
        <v/>
      </c>
      <c r="D531" s="11" t="n"/>
      <c r="E531" s="12">
        <f>IF(D531="","",IFERROR(VLOOKUP(D531,'السائقون'!$A$5:$C$154,3,FALSE),""))</f>
        <v/>
      </c>
      <c r="F531" s="11" t="n"/>
      <c r="G531" s="11" t="n"/>
      <c r="H531" s="11" t="n"/>
      <c r="I531" s="13" t="n"/>
      <c r="J531" s="10" t="n"/>
      <c r="K531" s="13" t="n"/>
      <c r="L531" s="14" t="n"/>
      <c r="M531" s="14" t="n"/>
      <c r="N531" s="15">
        <f>IF(OR(L531="",M531=""),"",M531-L531)</f>
        <v/>
      </c>
      <c r="O531" s="15">
        <f>IF(OR(B531="",L531=""),"",IFERROR(L531-LOOKUP(2,1/($B$4:B530=B531),$M$4:M530),""))</f>
        <v/>
      </c>
      <c r="P531" s="16" t="n"/>
      <c r="Q531" s="16" t="n"/>
      <c r="R531" s="17" t="n"/>
      <c r="S531" s="11" t="n"/>
      <c r="T531" s="18">
        <f>IF(OR(A531="",I531=""),"",A531+I531)</f>
        <v/>
      </c>
      <c r="U531" s="18">
        <f>IF(OR(A531="",K531=""),"",IF(J531="",A531,J531)+K531)</f>
        <v/>
      </c>
    </row>
    <row r="532">
      <c r="A532" s="10" t="n"/>
      <c r="B532" s="11" t="n"/>
      <c r="C532" s="12">
        <f>IF(B532="","",IFERROR(VLOOKUP(B532,'السيارات'!$A$5:$F$104,6,FALSE),""))</f>
        <v/>
      </c>
      <c r="D532" s="11" t="n"/>
      <c r="E532" s="12">
        <f>IF(D532="","",IFERROR(VLOOKUP(D532,'السائقون'!$A$5:$C$154,3,FALSE),""))</f>
        <v/>
      </c>
      <c r="F532" s="11" t="n"/>
      <c r="G532" s="11" t="n"/>
      <c r="H532" s="11" t="n"/>
      <c r="I532" s="13" t="n"/>
      <c r="J532" s="10" t="n"/>
      <c r="K532" s="13" t="n"/>
      <c r="L532" s="14" t="n"/>
      <c r="M532" s="14" t="n"/>
      <c r="N532" s="15">
        <f>IF(OR(L532="",M532=""),"",M532-L532)</f>
        <v/>
      </c>
      <c r="O532" s="15">
        <f>IF(OR(B532="",L532=""),"",IFERROR(L532-LOOKUP(2,1/($B$4:B531=B532),$M$4:M531),""))</f>
        <v/>
      </c>
      <c r="P532" s="16" t="n"/>
      <c r="Q532" s="16" t="n"/>
      <c r="R532" s="17" t="n"/>
      <c r="S532" s="11" t="n"/>
      <c r="T532" s="18">
        <f>IF(OR(A532="",I532=""),"",A532+I532)</f>
        <v/>
      </c>
      <c r="U532" s="18">
        <f>IF(OR(A532="",K532=""),"",IF(J532="",A532,J532)+K532)</f>
        <v/>
      </c>
    </row>
    <row r="533">
      <c r="A533" s="10" t="n"/>
      <c r="B533" s="11" t="n"/>
      <c r="C533" s="12">
        <f>IF(B533="","",IFERROR(VLOOKUP(B533,'السيارات'!$A$5:$F$104,6,FALSE),""))</f>
        <v/>
      </c>
      <c r="D533" s="11" t="n"/>
      <c r="E533" s="12">
        <f>IF(D533="","",IFERROR(VLOOKUP(D533,'السائقون'!$A$5:$C$154,3,FALSE),""))</f>
        <v/>
      </c>
      <c r="F533" s="11" t="n"/>
      <c r="G533" s="11" t="n"/>
      <c r="H533" s="11" t="n"/>
      <c r="I533" s="13" t="n"/>
      <c r="J533" s="10" t="n"/>
      <c r="K533" s="13" t="n"/>
      <c r="L533" s="14" t="n"/>
      <c r="M533" s="14" t="n"/>
      <c r="N533" s="15">
        <f>IF(OR(L533="",M533=""),"",M533-L533)</f>
        <v/>
      </c>
      <c r="O533" s="15">
        <f>IF(OR(B533="",L533=""),"",IFERROR(L533-LOOKUP(2,1/($B$4:B532=B533),$M$4:M532),""))</f>
        <v/>
      </c>
      <c r="P533" s="16" t="n"/>
      <c r="Q533" s="16" t="n"/>
      <c r="R533" s="17" t="n"/>
      <c r="S533" s="11" t="n"/>
      <c r="T533" s="18">
        <f>IF(OR(A533="",I533=""),"",A533+I533)</f>
        <v/>
      </c>
      <c r="U533" s="18">
        <f>IF(OR(A533="",K533=""),"",IF(J533="",A533,J533)+K533)</f>
        <v/>
      </c>
    </row>
    <row r="534">
      <c r="A534" s="10" t="n"/>
      <c r="B534" s="11" t="n"/>
      <c r="C534" s="12">
        <f>IF(B534="","",IFERROR(VLOOKUP(B534,'السيارات'!$A$5:$F$104,6,FALSE),""))</f>
        <v/>
      </c>
      <c r="D534" s="11" t="n"/>
      <c r="E534" s="12">
        <f>IF(D534="","",IFERROR(VLOOKUP(D534,'السائقون'!$A$5:$C$154,3,FALSE),""))</f>
        <v/>
      </c>
      <c r="F534" s="11" t="n"/>
      <c r="G534" s="11" t="n"/>
      <c r="H534" s="11" t="n"/>
      <c r="I534" s="13" t="n"/>
      <c r="J534" s="10" t="n"/>
      <c r="K534" s="13" t="n"/>
      <c r="L534" s="14" t="n"/>
      <c r="M534" s="14" t="n"/>
      <c r="N534" s="15">
        <f>IF(OR(L534="",M534=""),"",M534-L534)</f>
        <v/>
      </c>
      <c r="O534" s="15">
        <f>IF(OR(B534="",L534=""),"",IFERROR(L534-LOOKUP(2,1/($B$4:B533=B534),$M$4:M533),""))</f>
        <v/>
      </c>
      <c r="P534" s="16" t="n"/>
      <c r="Q534" s="16" t="n"/>
      <c r="R534" s="17" t="n"/>
      <c r="S534" s="11" t="n"/>
      <c r="T534" s="18">
        <f>IF(OR(A534="",I534=""),"",A534+I534)</f>
        <v/>
      </c>
      <c r="U534" s="18">
        <f>IF(OR(A534="",K534=""),"",IF(J534="",A534,J534)+K534)</f>
        <v/>
      </c>
    </row>
    <row r="535">
      <c r="A535" s="10" t="n"/>
      <c r="B535" s="11" t="n"/>
      <c r="C535" s="12">
        <f>IF(B535="","",IFERROR(VLOOKUP(B535,'السيارات'!$A$5:$F$104,6,FALSE),""))</f>
        <v/>
      </c>
      <c r="D535" s="11" t="n"/>
      <c r="E535" s="12">
        <f>IF(D535="","",IFERROR(VLOOKUP(D535,'السائقون'!$A$5:$C$154,3,FALSE),""))</f>
        <v/>
      </c>
      <c r="F535" s="11" t="n"/>
      <c r="G535" s="11" t="n"/>
      <c r="H535" s="11" t="n"/>
      <c r="I535" s="13" t="n"/>
      <c r="J535" s="10" t="n"/>
      <c r="K535" s="13" t="n"/>
      <c r="L535" s="14" t="n"/>
      <c r="M535" s="14" t="n"/>
      <c r="N535" s="15">
        <f>IF(OR(L535="",M535=""),"",M535-L535)</f>
        <v/>
      </c>
      <c r="O535" s="15">
        <f>IF(OR(B535="",L535=""),"",IFERROR(L535-LOOKUP(2,1/($B$4:B534=B535),$M$4:M534),""))</f>
        <v/>
      </c>
      <c r="P535" s="16" t="n"/>
      <c r="Q535" s="16" t="n"/>
      <c r="R535" s="17" t="n"/>
      <c r="S535" s="11" t="n"/>
      <c r="T535" s="18">
        <f>IF(OR(A535="",I535=""),"",A535+I535)</f>
        <v/>
      </c>
      <c r="U535" s="18">
        <f>IF(OR(A535="",K535=""),"",IF(J535="",A535,J535)+K535)</f>
        <v/>
      </c>
    </row>
    <row r="536">
      <c r="A536" s="10" t="n"/>
      <c r="B536" s="11" t="n"/>
      <c r="C536" s="12">
        <f>IF(B536="","",IFERROR(VLOOKUP(B536,'السيارات'!$A$5:$F$104,6,FALSE),""))</f>
        <v/>
      </c>
      <c r="D536" s="11" t="n"/>
      <c r="E536" s="12">
        <f>IF(D536="","",IFERROR(VLOOKUP(D536,'السائقون'!$A$5:$C$154,3,FALSE),""))</f>
        <v/>
      </c>
      <c r="F536" s="11" t="n"/>
      <c r="G536" s="11" t="n"/>
      <c r="H536" s="11" t="n"/>
      <c r="I536" s="13" t="n"/>
      <c r="J536" s="10" t="n"/>
      <c r="K536" s="13" t="n"/>
      <c r="L536" s="14" t="n"/>
      <c r="M536" s="14" t="n"/>
      <c r="N536" s="15">
        <f>IF(OR(L536="",M536=""),"",M536-L536)</f>
        <v/>
      </c>
      <c r="O536" s="15">
        <f>IF(OR(B536="",L536=""),"",IFERROR(L536-LOOKUP(2,1/($B$4:B535=B536),$M$4:M535),""))</f>
        <v/>
      </c>
      <c r="P536" s="16" t="n"/>
      <c r="Q536" s="16" t="n"/>
      <c r="R536" s="17" t="n"/>
      <c r="S536" s="11" t="n"/>
      <c r="T536" s="18">
        <f>IF(OR(A536="",I536=""),"",A536+I536)</f>
        <v/>
      </c>
      <c r="U536" s="18">
        <f>IF(OR(A536="",K536=""),"",IF(J536="",A536,J536)+K536)</f>
        <v/>
      </c>
    </row>
    <row r="537">
      <c r="A537" s="10" t="n"/>
      <c r="B537" s="11" t="n"/>
      <c r="C537" s="12">
        <f>IF(B537="","",IFERROR(VLOOKUP(B537,'السيارات'!$A$5:$F$104,6,FALSE),""))</f>
        <v/>
      </c>
      <c r="D537" s="11" t="n"/>
      <c r="E537" s="12">
        <f>IF(D537="","",IFERROR(VLOOKUP(D537,'السائقون'!$A$5:$C$154,3,FALSE),""))</f>
        <v/>
      </c>
      <c r="F537" s="11" t="n"/>
      <c r="G537" s="11" t="n"/>
      <c r="H537" s="11" t="n"/>
      <c r="I537" s="13" t="n"/>
      <c r="J537" s="10" t="n"/>
      <c r="K537" s="13" t="n"/>
      <c r="L537" s="14" t="n"/>
      <c r="M537" s="14" t="n"/>
      <c r="N537" s="15">
        <f>IF(OR(L537="",M537=""),"",M537-L537)</f>
        <v/>
      </c>
      <c r="O537" s="15">
        <f>IF(OR(B537="",L537=""),"",IFERROR(L537-LOOKUP(2,1/($B$4:B536=B537),$M$4:M536),""))</f>
        <v/>
      </c>
      <c r="P537" s="16" t="n"/>
      <c r="Q537" s="16" t="n"/>
      <c r="R537" s="17" t="n"/>
      <c r="S537" s="11" t="n"/>
      <c r="T537" s="18">
        <f>IF(OR(A537="",I537=""),"",A537+I537)</f>
        <v/>
      </c>
      <c r="U537" s="18">
        <f>IF(OR(A537="",K537=""),"",IF(J537="",A537,J537)+K537)</f>
        <v/>
      </c>
    </row>
    <row r="538">
      <c r="A538" s="10" t="n"/>
      <c r="B538" s="11" t="n"/>
      <c r="C538" s="12">
        <f>IF(B538="","",IFERROR(VLOOKUP(B538,'السيارات'!$A$5:$F$104,6,FALSE),""))</f>
        <v/>
      </c>
      <c r="D538" s="11" t="n"/>
      <c r="E538" s="12">
        <f>IF(D538="","",IFERROR(VLOOKUP(D538,'السائقون'!$A$5:$C$154,3,FALSE),""))</f>
        <v/>
      </c>
      <c r="F538" s="11" t="n"/>
      <c r="G538" s="11" t="n"/>
      <c r="H538" s="11" t="n"/>
      <c r="I538" s="13" t="n"/>
      <c r="J538" s="10" t="n"/>
      <c r="K538" s="13" t="n"/>
      <c r="L538" s="14" t="n"/>
      <c r="M538" s="14" t="n"/>
      <c r="N538" s="15">
        <f>IF(OR(L538="",M538=""),"",M538-L538)</f>
        <v/>
      </c>
      <c r="O538" s="15">
        <f>IF(OR(B538="",L538=""),"",IFERROR(L538-LOOKUP(2,1/($B$4:B537=B538),$M$4:M537),""))</f>
        <v/>
      </c>
      <c r="P538" s="16" t="n"/>
      <c r="Q538" s="16" t="n"/>
      <c r="R538" s="17" t="n"/>
      <c r="S538" s="11" t="n"/>
      <c r="T538" s="18">
        <f>IF(OR(A538="",I538=""),"",A538+I538)</f>
        <v/>
      </c>
      <c r="U538" s="18">
        <f>IF(OR(A538="",K538=""),"",IF(J538="",A538,J538)+K538)</f>
        <v/>
      </c>
    </row>
    <row r="539">
      <c r="A539" s="10" t="n"/>
      <c r="B539" s="11" t="n"/>
      <c r="C539" s="12">
        <f>IF(B539="","",IFERROR(VLOOKUP(B539,'السيارات'!$A$5:$F$104,6,FALSE),""))</f>
        <v/>
      </c>
      <c r="D539" s="11" t="n"/>
      <c r="E539" s="12">
        <f>IF(D539="","",IFERROR(VLOOKUP(D539,'السائقون'!$A$5:$C$154,3,FALSE),""))</f>
        <v/>
      </c>
      <c r="F539" s="11" t="n"/>
      <c r="G539" s="11" t="n"/>
      <c r="H539" s="11" t="n"/>
      <c r="I539" s="13" t="n"/>
      <c r="J539" s="10" t="n"/>
      <c r="K539" s="13" t="n"/>
      <c r="L539" s="14" t="n"/>
      <c r="M539" s="14" t="n"/>
      <c r="N539" s="15">
        <f>IF(OR(L539="",M539=""),"",M539-L539)</f>
        <v/>
      </c>
      <c r="O539" s="15">
        <f>IF(OR(B539="",L539=""),"",IFERROR(L539-LOOKUP(2,1/($B$4:B538=B539),$M$4:M538),""))</f>
        <v/>
      </c>
      <c r="P539" s="16" t="n"/>
      <c r="Q539" s="16" t="n"/>
      <c r="R539" s="17" t="n"/>
      <c r="S539" s="11" t="n"/>
      <c r="T539" s="18">
        <f>IF(OR(A539="",I539=""),"",A539+I539)</f>
        <v/>
      </c>
      <c r="U539" s="18">
        <f>IF(OR(A539="",K539=""),"",IF(J539="",A539,J539)+K539)</f>
        <v/>
      </c>
    </row>
    <row r="540">
      <c r="A540" s="10" t="n"/>
      <c r="B540" s="11" t="n"/>
      <c r="C540" s="12">
        <f>IF(B540="","",IFERROR(VLOOKUP(B540,'السيارات'!$A$5:$F$104,6,FALSE),""))</f>
        <v/>
      </c>
      <c r="D540" s="11" t="n"/>
      <c r="E540" s="12">
        <f>IF(D540="","",IFERROR(VLOOKUP(D540,'السائقون'!$A$5:$C$154,3,FALSE),""))</f>
        <v/>
      </c>
      <c r="F540" s="11" t="n"/>
      <c r="G540" s="11" t="n"/>
      <c r="H540" s="11" t="n"/>
      <c r="I540" s="13" t="n"/>
      <c r="J540" s="10" t="n"/>
      <c r="K540" s="13" t="n"/>
      <c r="L540" s="14" t="n"/>
      <c r="M540" s="14" t="n"/>
      <c r="N540" s="15">
        <f>IF(OR(L540="",M540=""),"",M540-L540)</f>
        <v/>
      </c>
      <c r="O540" s="15">
        <f>IF(OR(B540="",L540=""),"",IFERROR(L540-LOOKUP(2,1/($B$4:B539=B540),$M$4:M539),""))</f>
        <v/>
      </c>
      <c r="P540" s="16" t="n"/>
      <c r="Q540" s="16" t="n"/>
      <c r="R540" s="17" t="n"/>
      <c r="S540" s="11" t="n"/>
      <c r="T540" s="18">
        <f>IF(OR(A540="",I540=""),"",A540+I540)</f>
        <v/>
      </c>
      <c r="U540" s="18">
        <f>IF(OR(A540="",K540=""),"",IF(J540="",A540,J540)+K540)</f>
        <v/>
      </c>
    </row>
    <row r="541">
      <c r="A541" s="10" t="n"/>
      <c r="B541" s="11" t="n"/>
      <c r="C541" s="12">
        <f>IF(B541="","",IFERROR(VLOOKUP(B541,'السيارات'!$A$5:$F$104,6,FALSE),""))</f>
        <v/>
      </c>
      <c r="D541" s="11" t="n"/>
      <c r="E541" s="12">
        <f>IF(D541="","",IFERROR(VLOOKUP(D541,'السائقون'!$A$5:$C$154,3,FALSE),""))</f>
        <v/>
      </c>
      <c r="F541" s="11" t="n"/>
      <c r="G541" s="11" t="n"/>
      <c r="H541" s="11" t="n"/>
      <c r="I541" s="13" t="n"/>
      <c r="J541" s="10" t="n"/>
      <c r="K541" s="13" t="n"/>
      <c r="L541" s="14" t="n"/>
      <c r="M541" s="14" t="n"/>
      <c r="N541" s="15">
        <f>IF(OR(L541="",M541=""),"",M541-L541)</f>
        <v/>
      </c>
      <c r="O541" s="15">
        <f>IF(OR(B541="",L541=""),"",IFERROR(L541-LOOKUP(2,1/($B$4:B540=B541),$M$4:M540),""))</f>
        <v/>
      </c>
      <c r="P541" s="16" t="n"/>
      <c r="Q541" s="16" t="n"/>
      <c r="R541" s="17" t="n"/>
      <c r="S541" s="11" t="n"/>
      <c r="T541" s="18">
        <f>IF(OR(A541="",I541=""),"",A541+I541)</f>
        <v/>
      </c>
      <c r="U541" s="18">
        <f>IF(OR(A541="",K541=""),"",IF(J541="",A541,J541)+K541)</f>
        <v/>
      </c>
    </row>
    <row r="542">
      <c r="A542" s="10" t="n"/>
      <c r="B542" s="11" t="n"/>
      <c r="C542" s="12">
        <f>IF(B542="","",IFERROR(VLOOKUP(B542,'السيارات'!$A$5:$F$104,6,FALSE),""))</f>
        <v/>
      </c>
      <c r="D542" s="11" t="n"/>
      <c r="E542" s="12">
        <f>IF(D542="","",IFERROR(VLOOKUP(D542,'السائقون'!$A$5:$C$154,3,FALSE),""))</f>
        <v/>
      </c>
      <c r="F542" s="11" t="n"/>
      <c r="G542" s="11" t="n"/>
      <c r="H542" s="11" t="n"/>
      <c r="I542" s="13" t="n"/>
      <c r="J542" s="10" t="n"/>
      <c r="K542" s="13" t="n"/>
      <c r="L542" s="14" t="n"/>
      <c r="M542" s="14" t="n"/>
      <c r="N542" s="15">
        <f>IF(OR(L542="",M542=""),"",M542-L542)</f>
        <v/>
      </c>
      <c r="O542" s="15">
        <f>IF(OR(B542="",L542=""),"",IFERROR(L542-LOOKUP(2,1/($B$4:B541=B542),$M$4:M541),""))</f>
        <v/>
      </c>
      <c r="P542" s="16" t="n"/>
      <c r="Q542" s="16" t="n"/>
      <c r="R542" s="17" t="n"/>
      <c r="S542" s="11" t="n"/>
      <c r="T542" s="18">
        <f>IF(OR(A542="",I542=""),"",A542+I542)</f>
        <v/>
      </c>
      <c r="U542" s="18">
        <f>IF(OR(A542="",K542=""),"",IF(J542="",A542,J542)+K542)</f>
        <v/>
      </c>
    </row>
    <row r="543">
      <c r="A543" s="10" t="n"/>
      <c r="B543" s="11" t="n"/>
      <c r="C543" s="12">
        <f>IF(B543="","",IFERROR(VLOOKUP(B543,'السيارات'!$A$5:$F$104,6,FALSE),""))</f>
        <v/>
      </c>
      <c r="D543" s="11" t="n"/>
      <c r="E543" s="12">
        <f>IF(D543="","",IFERROR(VLOOKUP(D543,'السائقون'!$A$5:$C$154,3,FALSE),""))</f>
        <v/>
      </c>
      <c r="F543" s="11" t="n"/>
      <c r="G543" s="11" t="n"/>
      <c r="H543" s="11" t="n"/>
      <c r="I543" s="13" t="n"/>
      <c r="J543" s="10" t="n"/>
      <c r="K543" s="13" t="n"/>
      <c r="L543" s="14" t="n"/>
      <c r="M543" s="14" t="n"/>
      <c r="N543" s="15">
        <f>IF(OR(L543="",M543=""),"",M543-L543)</f>
        <v/>
      </c>
      <c r="O543" s="15">
        <f>IF(OR(B543="",L543=""),"",IFERROR(L543-LOOKUP(2,1/($B$4:B542=B543),$M$4:M542),""))</f>
        <v/>
      </c>
      <c r="P543" s="16" t="n"/>
      <c r="Q543" s="16" t="n"/>
      <c r="R543" s="17" t="n"/>
      <c r="S543" s="11" t="n"/>
      <c r="T543" s="18">
        <f>IF(OR(A543="",I543=""),"",A543+I543)</f>
        <v/>
      </c>
      <c r="U543" s="18">
        <f>IF(OR(A543="",K543=""),"",IF(J543="",A543,J543)+K543)</f>
        <v/>
      </c>
    </row>
    <row r="544">
      <c r="A544" s="10" t="n"/>
      <c r="B544" s="11" t="n"/>
      <c r="C544" s="12">
        <f>IF(B544="","",IFERROR(VLOOKUP(B544,'السيارات'!$A$5:$F$104,6,FALSE),""))</f>
        <v/>
      </c>
      <c r="D544" s="11" t="n"/>
      <c r="E544" s="12">
        <f>IF(D544="","",IFERROR(VLOOKUP(D544,'السائقون'!$A$5:$C$154,3,FALSE),""))</f>
        <v/>
      </c>
      <c r="F544" s="11" t="n"/>
      <c r="G544" s="11" t="n"/>
      <c r="H544" s="11" t="n"/>
      <c r="I544" s="13" t="n"/>
      <c r="J544" s="10" t="n"/>
      <c r="K544" s="13" t="n"/>
      <c r="L544" s="14" t="n"/>
      <c r="M544" s="14" t="n"/>
      <c r="N544" s="15">
        <f>IF(OR(L544="",M544=""),"",M544-L544)</f>
        <v/>
      </c>
      <c r="O544" s="15">
        <f>IF(OR(B544="",L544=""),"",IFERROR(L544-LOOKUP(2,1/($B$4:B543=B544),$M$4:M543),""))</f>
        <v/>
      </c>
      <c r="P544" s="16" t="n"/>
      <c r="Q544" s="16" t="n"/>
      <c r="R544" s="17" t="n"/>
      <c r="S544" s="11" t="n"/>
      <c r="T544" s="18">
        <f>IF(OR(A544="",I544=""),"",A544+I544)</f>
        <v/>
      </c>
      <c r="U544" s="18">
        <f>IF(OR(A544="",K544=""),"",IF(J544="",A544,J544)+K544)</f>
        <v/>
      </c>
    </row>
    <row r="545">
      <c r="A545" s="10" t="n"/>
      <c r="B545" s="11" t="n"/>
      <c r="C545" s="12">
        <f>IF(B545="","",IFERROR(VLOOKUP(B545,'السيارات'!$A$5:$F$104,6,FALSE),""))</f>
        <v/>
      </c>
      <c r="D545" s="11" t="n"/>
      <c r="E545" s="12">
        <f>IF(D545="","",IFERROR(VLOOKUP(D545,'السائقون'!$A$5:$C$154,3,FALSE),""))</f>
        <v/>
      </c>
      <c r="F545" s="11" t="n"/>
      <c r="G545" s="11" t="n"/>
      <c r="H545" s="11" t="n"/>
      <c r="I545" s="13" t="n"/>
      <c r="J545" s="10" t="n"/>
      <c r="K545" s="13" t="n"/>
      <c r="L545" s="14" t="n"/>
      <c r="M545" s="14" t="n"/>
      <c r="N545" s="15">
        <f>IF(OR(L545="",M545=""),"",M545-L545)</f>
        <v/>
      </c>
      <c r="O545" s="15">
        <f>IF(OR(B545="",L545=""),"",IFERROR(L545-LOOKUP(2,1/($B$4:B544=B545),$M$4:M544),""))</f>
        <v/>
      </c>
      <c r="P545" s="16" t="n"/>
      <c r="Q545" s="16" t="n"/>
      <c r="R545" s="17" t="n"/>
      <c r="S545" s="11" t="n"/>
      <c r="T545" s="18">
        <f>IF(OR(A545="",I545=""),"",A545+I545)</f>
        <v/>
      </c>
      <c r="U545" s="18">
        <f>IF(OR(A545="",K545=""),"",IF(J545="",A545,J545)+K545)</f>
        <v/>
      </c>
    </row>
    <row r="546">
      <c r="A546" s="10" t="n"/>
      <c r="B546" s="11" t="n"/>
      <c r="C546" s="12">
        <f>IF(B546="","",IFERROR(VLOOKUP(B546,'السيارات'!$A$5:$F$104,6,FALSE),""))</f>
        <v/>
      </c>
      <c r="D546" s="11" t="n"/>
      <c r="E546" s="12">
        <f>IF(D546="","",IFERROR(VLOOKUP(D546,'السائقون'!$A$5:$C$154,3,FALSE),""))</f>
        <v/>
      </c>
      <c r="F546" s="11" t="n"/>
      <c r="G546" s="11" t="n"/>
      <c r="H546" s="11" t="n"/>
      <c r="I546" s="13" t="n"/>
      <c r="J546" s="10" t="n"/>
      <c r="K546" s="13" t="n"/>
      <c r="L546" s="14" t="n"/>
      <c r="M546" s="14" t="n"/>
      <c r="N546" s="15">
        <f>IF(OR(L546="",M546=""),"",M546-L546)</f>
        <v/>
      </c>
      <c r="O546" s="15">
        <f>IF(OR(B546="",L546=""),"",IFERROR(L546-LOOKUP(2,1/($B$4:B545=B546),$M$4:M545),""))</f>
        <v/>
      </c>
      <c r="P546" s="16" t="n"/>
      <c r="Q546" s="16" t="n"/>
      <c r="R546" s="17" t="n"/>
      <c r="S546" s="11" t="n"/>
      <c r="T546" s="18">
        <f>IF(OR(A546="",I546=""),"",A546+I546)</f>
        <v/>
      </c>
      <c r="U546" s="18">
        <f>IF(OR(A546="",K546=""),"",IF(J546="",A546,J546)+K546)</f>
        <v/>
      </c>
    </row>
    <row r="547">
      <c r="A547" s="10" t="n"/>
      <c r="B547" s="11" t="n"/>
      <c r="C547" s="12">
        <f>IF(B547="","",IFERROR(VLOOKUP(B547,'السيارات'!$A$5:$F$104,6,FALSE),""))</f>
        <v/>
      </c>
      <c r="D547" s="11" t="n"/>
      <c r="E547" s="12">
        <f>IF(D547="","",IFERROR(VLOOKUP(D547,'السائقون'!$A$5:$C$154,3,FALSE),""))</f>
        <v/>
      </c>
      <c r="F547" s="11" t="n"/>
      <c r="G547" s="11" t="n"/>
      <c r="H547" s="11" t="n"/>
      <c r="I547" s="13" t="n"/>
      <c r="J547" s="10" t="n"/>
      <c r="K547" s="13" t="n"/>
      <c r="L547" s="14" t="n"/>
      <c r="M547" s="14" t="n"/>
      <c r="N547" s="15">
        <f>IF(OR(L547="",M547=""),"",M547-L547)</f>
        <v/>
      </c>
      <c r="O547" s="15">
        <f>IF(OR(B547="",L547=""),"",IFERROR(L547-LOOKUP(2,1/($B$4:B546=B547),$M$4:M546),""))</f>
        <v/>
      </c>
      <c r="P547" s="16" t="n"/>
      <c r="Q547" s="16" t="n"/>
      <c r="R547" s="17" t="n"/>
      <c r="S547" s="11" t="n"/>
      <c r="T547" s="18">
        <f>IF(OR(A547="",I547=""),"",A547+I547)</f>
        <v/>
      </c>
      <c r="U547" s="18">
        <f>IF(OR(A547="",K547=""),"",IF(J547="",A547,J547)+K547)</f>
        <v/>
      </c>
    </row>
    <row r="548">
      <c r="A548" s="10" t="n"/>
      <c r="B548" s="11" t="n"/>
      <c r="C548" s="12">
        <f>IF(B548="","",IFERROR(VLOOKUP(B548,'السيارات'!$A$5:$F$104,6,FALSE),""))</f>
        <v/>
      </c>
      <c r="D548" s="11" t="n"/>
      <c r="E548" s="12">
        <f>IF(D548="","",IFERROR(VLOOKUP(D548,'السائقون'!$A$5:$C$154,3,FALSE),""))</f>
        <v/>
      </c>
      <c r="F548" s="11" t="n"/>
      <c r="G548" s="11" t="n"/>
      <c r="H548" s="11" t="n"/>
      <c r="I548" s="13" t="n"/>
      <c r="J548" s="10" t="n"/>
      <c r="K548" s="13" t="n"/>
      <c r="L548" s="14" t="n"/>
      <c r="M548" s="14" t="n"/>
      <c r="N548" s="15">
        <f>IF(OR(L548="",M548=""),"",M548-L548)</f>
        <v/>
      </c>
      <c r="O548" s="15">
        <f>IF(OR(B548="",L548=""),"",IFERROR(L548-LOOKUP(2,1/($B$4:B547=B548),$M$4:M547),""))</f>
        <v/>
      </c>
      <c r="P548" s="16" t="n"/>
      <c r="Q548" s="16" t="n"/>
      <c r="R548" s="17" t="n"/>
      <c r="S548" s="11" t="n"/>
      <c r="T548" s="18">
        <f>IF(OR(A548="",I548=""),"",A548+I548)</f>
        <v/>
      </c>
      <c r="U548" s="18">
        <f>IF(OR(A548="",K548=""),"",IF(J548="",A548,J548)+K548)</f>
        <v/>
      </c>
    </row>
    <row r="549">
      <c r="A549" s="10" t="n"/>
      <c r="B549" s="11" t="n"/>
      <c r="C549" s="12">
        <f>IF(B549="","",IFERROR(VLOOKUP(B549,'السيارات'!$A$5:$F$104,6,FALSE),""))</f>
        <v/>
      </c>
      <c r="D549" s="11" t="n"/>
      <c r="E549" s="12">
        <f>IF(D549="","",IFERROR(VLOOKUP(D549,'السائقون'!$A$5:$C$154,3,FALSE),""))</f>
        <v/>
      </c>
      <c r="F549" s="11" t="n"/>
      <c r="G549" s="11" t="n"/>
      <c r="H549" s="11" t="n"/>
      <c r="I549" s="13" t="n"/>
      <c r="J549" s="10" t="n"/>
      <c r="K549" s="13" t="n"/>
      <c r="L549" s="14" t="n"/>
      <c r="M549" s="14" t="n"/>
      <c r="N549" s="15">
        <f>IF(OR(L549="",M549=""),"",M549-L549)</f>
        <v/>
      </c>
      <c r="O549" s="15">
        <f>IF(OR(B549="",L549=""),"",IFERROR(L549-LOOKUP(2,1/($B$4:B548=B549),$M$4:M548),""))</f>
        <v/>
      </c>
      <c r="P549" s="16" t="n"/>
      <c r="Q549" s="16" t="n"/>
      <c r="R549" s="17" t="n"/>
      <c r="S549" s="11" t="n"/>
      <c r="T549" s="18">
        <f>IF(OR(A549="",I549=""),"",A549+I549)</f>
        <v/>
      </c>
      <c r="U549" s="18">
        <f>IF(OR(A549="",K549=""),"",IF(J549="",A549,J549)+K549)</f>
        <v/>
      </c>
    </row>
    <row r="550">
      <c r="A550" s="10" t="n"/>
      <c r="B550" s="11" t="n"/>
      <c r="C550" s="12">
        <f>IF(B550="","",IFERROR(VLOOKUP(B550,'السيارات'!$A$5:$F$104,6,FALSE),""))</f>
        <v/>
      </c>
      <c r="D550" s="11" t="n"/>
      <c r="E550" s="12">
        <f>IF(D550="","",IFERROR(VLOOKUP(D550,'السائقون'!$A$5:$C$154,3,FALSE),""))</f>
        <v/>
      </c>
      <c r="F550" s="11" t="n"/>
      <c r="G550" s="11" t="n"/>
      <c r="H550" s="11" t="n"/>
      <c r="I550" s="13" t="n"/>
      <c r="J550" s="10" t="n"/>
      <c r="K550" s="13" t="n"/>
      <c r="L550" s="14" t="n"/>
      <c r="M550" s="14" t="n"/>
      <c r="N550" s="15">
        <f>IF(OR(L550="",M550=""),"",M550-L550)</f>
        <v/>
      </c>
      <c r="O550" s="15">
        <f>IF(OR(B550="",L550=""),"",IFERROR(L550-LOOKUP(2,1/($B$4:B549=B550),$M$4:M549),""))</f>
        <v/>
      </c>
      <c r="P550" s="16" t="n"/>
      <c r="Q550" s="16" t="n"/>
      <c r="R550" s="17" t="n"/>
      <c r="S550" s="11" t="n"/>
      <c r="T550" s="18">
        <f>IF(OR(A550="",I550=""),"",A550+I550)</f>
        <v/>
      </c>
      <c r="U550" s="18">
        <f>IF(OR(A550="",K550=""),"",IF(J550="",A550,J550)+K550)</f>
        <v/>
      </c>
    </row>
    <row r="551">
      <c r="A551" s="10" t="n"/>
      <c r="B551" s="11" t="n"/>
      <c r="C551" s="12">
        <f>IF(B551="","",IFERROR(VLOOKUP(B551,'السيارات'!$A$5:$F$104,6,FALSE),""))</f>
        <v/>
      </c>
      <c r="D551" s="11" t="n"/>
      <c r="E551" s="12">
        <f>IF(D551="","",IFERROR(VLOOKUP(D551,'السائقون'!$A$5:$C$154,3,FALSE),""))</f>
        <v/>
      </c>
      <c r="F551" s="11" t="n"/>
      <c r="G551" s="11" t="n"/>
      <c r="H551" s="11" t="n"/>
      <c r="I551" s="13" t="n"/>
      <c r="J551" s="10" t="n"/>
      <c r="K551" s="13" t="n"/>
      <c r="L551" s="14" t="n"/>
      <c r="M551" s="14" t="n"/>
      <c r="N551" s="15">
        <f>IF(OR(L551="",M551=""),"",M551-L551)</f>
        <v/>
      </c>
      <c r="O551" s="15">
        <f>IF(OR(B551="",L551=""),"",IFERROR(L551-LOOKUP(2,1/($B$4:B550=B551),$M$4:M550),""))</f>
        <v/>
      </c>
      <c r="P551" s="16" t="n"/>
      <c r="Q551" s="16" t="n"/>
      <c r="R551" s="17" t="n"/>
      <c r="S551" s="11" t="n"/>
      <c r="T551" s="18">
        <f>IF(OR(A551="",I551=""),"",A551+I551)</f>
        <v/>
      </c>
      <c r="U551" s="18">
        <f>IF(OR(A551="",K551=""),"",IF(J551="",A551,J551)+K551)</f>
        <v/>
      </c>
    </row>
    <row r="552">
      <c r="A552" s="10" t="n"/>
      <c r="B552" s="11" t="n"/>
      <c r="C552" s="12">
        <f>IF(B552="","",IFERROR(VLOOKUP(B552,'السيارات'!$A$5:$F$104,6,FALSE),""))</f>
        <v/>
      </c>
      <c r="D552" s="11" t="n"/>
      <c r="E552" s="12">
        <f>IF(D552="","",IFERROR(VLOOKUP(D552,'السائقون'!$A$5:$C$154,3,FALSE),""))</f>
        <v/>
      </c>
      <c r="F552" s="11" t="n"/>
      <c r="G552" s="11" t="n"/>
      <c r="H552" s="11" t="n"/>
      <c r="I552" s="13" t="n"/>
      <c r="J552" s="10" t="n"/>
      <c r="K552" s="13" t="n"/>
      <c r="L552" s="14" t="n"/>
      <c r="M552" s="14" t="n"/>
      <c r="N552" s="15">
        <f>IF(OR(L552="",M552=""),"",M552-L552)</f>
        <v/>
      </c>
      <c r="O552" s="15">
        <f>IF(OR(B552="",L552=""),"",IFERROR(L552-LOOKUP(2,1/($B$4:B551=B552),$M$4:M551),""))</f>
        <v/>
      </c>
      <c r="P552" s="16" t="n"/>
      <c r="Q552" s="16" t="n"/>
      <c r="R552" s="17" t="n"/>
      <c r="S552" s="11" t="n"/>
      <c r="T552" s="18">
        <f>IF(OR(A552="",I552=""),"",A552+I552)</f>
        <v/>
      </c>
      <c r="U552" s="18">
        <f>IF(OR(A552="",K552=""),"",IF(J552="",A552,J552)+K552)</f>
        <v/>
      </c>
    </row>
    <row r="553">
      <c r="A553" s="10" t="n"/>
      <c r="B553" s="11" t="n"/>
      <c r="C553" s="12">
        <f>IF(B553="","",IFERROR(VLOOKUP(B553,'السيارات'!$A$5:$F$104,6,FALSE),""))</f>
        <v/>
      </c>
      <c r="D553" s="11" t="n"/>
      <c r="E553" s="12">
        <f>IF(D553="","",IFERROR(VLOOKUP(D553,'السائقون'!$A$5:$C$154,3,FALSE),""))</f>
        <v/>
      </c>
      <c r="F553" s="11" t="n"/>
      <c r="G553" s="11" t="n"/>
      <c r="H553" s="11" t="n"/>
      <c r="I553" s="13" t="n"/>
      <c r="J553" s="10" t="n"/>
      <c r="K553" s="13" t="n"/>
      <c r="L553" s="14" t="n"/>
      <c r="M553" s="14" t="n"/>
      <c r="N553" s="15">
        <f>IF(OR(L553="",M553=""),"",M553-L553)</f>
        <v/>
      </c>
      <c r="O553" s="15">
        <f>IF(OR(B553="",L553=""),"",IFERROR(L553-LOOKUP(2,1/($B$4:B552=B553),$M$4:M552),""))</f>
        <v/>
      </c>
      <c r="P553" s="16" t="n"/>
      <c r="Q553" s="16" t="n"/>
      <c r="R553" s="17" t="n"/>
      <c r="S553" s="11" t="n"/>
      <c r="T553" s="18">
        <f>IF(OR(A553="",I553=""),"",A553+I553)</f>
        <v/>
      </c>
      <c r="U553" s="18">
        <f>IF(OR(A553="",K553=""),"",IF(J553="",A553,J553)+K553)</f>
        <v/>
      </c>
    </row>
    <row r="554">
      <c r="A554" s="10" t="n"/>
      <c r="B554" s="11" t="n"/>
      <c r="C554" s="12">
        <f>IF(B554="","",IFERROR(VLOOKUP(B554,'السيارات'!$A$5:$F$104,6,FALSE),""))</f>
        <v/>
      </c>
      <c r="D554" s="11" t="n"/>
      <c r="E554" s="12">
        <f>IF(D554="","",IFERROR(VLOOKUP(D554,'السائقون'!$A$5:$C$154,3,FALSE),""))</f>
        <v/>
      </c>
      <c r="F554" s="11" t="n"/>
      <c r="G554" s="11" t="n"/>
      <c r="H554" s="11" t="n"/>
      <c r="I554" s="13" t="n"/>
      <c r="J554" s="10" t="n"/>
      <c r="K554" s="13" t="n"/>
      <c r="L554" s="14" t="n"/>
      <c r="M554" s="14" t="n"/>
      <c r="N554" s="15">
        <f>IF(OR(L554="",M554=""),"",M554-L554)</f>
        <v/>
      </c>
      <c r="O554" s="15">
        <f>IF(OR(B554="",L554=""),"",IFERROR(L554-LOOKUP(2,1/($B$4:B553=B554),$M$4:M553),""))</f>
        <v/>
      </c>
      <c r="P554" s="16" t="n"/>
      <c r="Q554" s="16" t="n"/>
      <c r="R554" s="17" t="n"/>
      <c r="S554" s="11" t="n"/>
      <c r="T554" s="18">
        <f>IF(OR(A554="",I554=""),"",A554+I554)</f>
        <v/>
      </c>
      <c r="U554" s="18">
        <f>IF(OR(A554="",K554=""),"",IF(J554="",A554,J554)+K554)</f>
        <v/>
      </c>
    </row>
    <row r="555">
      <c r="A555" s="10" t="n"/>
      <c r="B555" s="11" t="n"/>
      <c r="C555" s="12">
        <f>IF(B555="","",IFERROR(VLOOKUP(B555,'السيارات'!$A$5:$F$104,6,FALSE),""))</f>
        <v/>
      </c>
      <c r="D555" s="11" t="n"/>
      <c r="E555" s="12">
        <f>IF(D555="","",IFERROR(VLOOKUP(D555,'السائقون'!$A$5:$C$154,3,FALSE),""))</f>
        <v/>
      </c>
      <c r="F555" s="11" t="n"/>
      <c r="G555" s="11" t="n"/>
      <c r="H555" s="11" t="n"/>
      <c r="I555" s="13" t="n"/>
      <c r="J555" s="10" t="n"/>
      <c r="K555" s="13" t="n"/>
      <c r="L555" s="14" t="n"/>
      <c r="M555" s="14" t="n"/>
      <c r="N555" s="15">
        <f>IF(OR(L555="",M555=""),"",M555-L555)</f>
        <v/>
      </c>
      <c r="O555" s="15">
        <f>IF(OR(B555="",L555=""),"",IFERROR(L555-LOOKUP(2,1/($B$4:B554=B555),$M$4:M554),""))</f>
        <v/>
      </c>
      <c r="P555" s="16" t="n"/>
      <c r="Q555" s="16" t="n"/>
      <c r="R555" s="17" t="n"/>
      <c r="S555" s="11" t="n"/>
      <c r="T555" s="18">
        <f>IF(OR(A555="",I555=""),"",A555+I555)</f>
        <v/>
      </c>
      <c r="U555" s="18">
        <f>IF(OR(A555="",K555=""),"",IF(J555="",A555,J555)+K555)</f>
        <v/>
      </c>
    </row>
    <row r="556">
      <c r="A556" s="10" t="n"/>
      <c r="B556" s="11" t="n"/>
      <c r="C556" s="12">
        <f>IF(B556="","",IFERROR(VLOOKUP(B556,'السيارات'!$A$5:$F$104,6,FALSE),""))</f>
        <v/>
      </c>
      <c r="D556" s="11" t="n"/>
      <c r="E556" s="12">
        <f>IF(D556="","",IFERROR(VLOOKUP(D556,'السائقون'!$A$5:$C$154,3,FALSE),""))</f>
        <v/>
      </c>
      <c r="F556" s="11" t="n"/>
      <c r="G556" s="11" t="n"/>
      <c r="H556" s="11" t="n"/>
      <c r="I556" s="13" t="n"/>
      <c r="J556" s="10" t="n"/>
      <c r="K556" s="13" t="n"/>
      <c r="L556" s="14" t="n"/>
      <c r="M556" s="14" t="n"/>
      <c r="N556" s="15">
        <f>IF(OR(L556="",M556=""),"",M556-L556)</f>
        <v/>
      </c>
      <c r="O556" s="15">
        <f>IF(OR(B556="",L556=""),"",IFERROR(L556-LOOKUP(2,1/($B$4:B555=B556),$M$4:M555),""))</f>
        <v/>
      </c>
      <c r="P556" s="16" t="n"/>
      <c r="Q556" s="16" t="n"/>
      <c r="R556" s="17" t="n"/>
      <c r="S556" s="11" t="n"/>
      <c r="T556" s="18">
        <f>IF(OR(A556="",I556=""),"",A556+I556)</f>
        <v/>
      </c>
      <c r="U556" s="18">
        <f>IF(OR(A556="",K556=""),"",IF(J556="",A556,J556)+K556)</f>
        <v/>
      </c>
    </row>
    <row r="557">
      <c r="A557" s="10" t="n"/>
      <c r="B557" s="11" t="n"/>
      <c r="C557" s="12">
        <f>IF(B557="","",IFERROR(VLOOKUP(B557,'السيارات'!$A$5:$F$104,6,FALSE),""))</f>
        <v/>
      </c>
      <c r="D557" s="11" t="n"/>
      <c r="E557" s="12">
        <f>IF(D557="","",IFERROR(VLOOKUP(D557,'السائقون'!$A$5:$C$154,3,FALSE),""))</f>
        <v/>
      </c>
      <c r="F557" s="11" t="n"/>
      <c r="G557" s="11" t="n"/>
      <c r="H557" s="11" t="n"/>
      <c r="I557" s="13" t="n"/>
      <c r="J557" s="10" t="n"/>
      <c r="K557" s="13" t="n"/>
      <c r="L557" s="14" t="n"/>
      <c r="M557" s="14" t="n"/>
      <c r="N557" s="15">
        <f>IF(OR(L557="",M557=""),"",M557-L557)</f>
        <v/>
      </c>
      <c r="O557" s="15">
        <f>IF(OR(B557="",L557=""),"",IFERROR(L557-LOOKUP(2,1/($B$4:B556=B557),$M$4:M556),""))</f>
        <v/>
      </c>
      <c r="P557" s="16" t="n"/>
      <c r="Q557" s="16" t="n"/>
      <c r="R557" s="17" t="n"/>
      <c r="S557" s="11" t="n"/>
      <c r="T557" s="18">
        <f>IF(OR(A557="",I557=""),"",A557+I557)</f>
        <v/>
      </c>
      <c r="U557" s="18">
        <f>IF(OR(A557="",K557=""),"",IF(J557="",A557,J557)+K557)</f>
        <v/>
      </c>
    </row>
    <row r="558">
      <c r="A558" s="10" t="n"/>
      <c r="B558" s="11" t="n"/>
      <c r="C558" s="12">
        <f>IF(B558="","",IFERROR(VLOOKUP(B558,'السيارات'!$A$5:$F$104,6,FALSE),""))</f>
        <v/>
      </c>
      <c r="D558" s="11" t="n"/>
      <c r="E558" s="12">
        <f>IF(D558="","",IFERROR(VLOOKUP(D558,'السائقون'!$A$5:$C$154,3,FALSE),""))</f>
        <v/>
      </c>
      <c r="F558" s="11" t="n"/>
      <c r="G558" s="11" t="n"/>
      <c r="H558" s="11" t="n"/>
      <c r="I558" s="13" t="n"/>
      <c r="J558" s="10" t="n"/>
      <c r="K558" s="13" t="n"/>
      <c r="L558" s="14" t="n"/>
      <c r="M558" s="14" t="n"/>
      <c r="N558" s="15">
        <f>IF(OR(L558="",M558=""),"",M558-L558)</f>
        <v/>
      </c>
      <c r="O558" s="15">
        <f>IF(OR(B558="",L558=""),"",IFERROR(L558-LOOKUP(2,1/($B$4:B557=B558),$M$4:M557),""))</f>
        <v/>
      </c>
      <c r="P558" s="16" t="n"/>
      <c r="Q558" s="16" t="n"/>
      <c r="R558" s="17" t="n"/>
      <c r="S558" s="11" t="n"/>
      <c r="T558" s="18">
        <f>IF(OR(A558="",I558=""),"",A558+I558)</f>
        <v/>
      </c>
      <c r="U558" s="18">
        <f>IF(OR(A558="",K558=""),"",IF(J558="",A558,J558)+K558)</f>
        <v/>
      </c>
    </row>
    <row r="559">
      <c r="A559" s="10" t="n"/>
      <c r="B559" s="11" t="n"/>
      <c r="C559" s="12">
        <f>IF(B559="","",IFERROR(VLOOKUP(B559,'السيارات'!$A$5:$F$104,6,FALSE),""))</f>
        <v/>
      </c>
      <c r="D559" s="11" t="n"/>
      <c r="E559" s="12">
        <f>IF(D559="","",IFERROR(VLOOKUP(D559,'السائقون'!$A$5:$C$154,3,FALSE),""))</f>
        <v/>
      </c>
      <c r="F559" s="11" t="n"/>
      <c r="G559" s="11" t="n"/>
      <c r="H559" s="11" t="n"/>
      <c r="I559" s="13" t="n"/>
      <c r="J559" s="10" t="n"/>
      <c r="K559" s="13" t="n"/>
      <c r="L559" s="14" t="n"/>
      <c r="M559" s="14" t="n"/>
      <c r="N559" s="15">
        <f>IF(OR(L559="",M559=""),"",M559-L559)</f>
        <v/>
      </c>
      <c r="O559" s="15">
        <f>IF(OR(B559="",L559=""),"",IFERROR(L559-LOOKUP(2,1/($B$4:B558=B559),$M$4:M558),""))</f>
        <v/>
      </c>
      <c r="P559" s="16" t="n"/>
      <c r="Q559" s="16" t="n"/>
      <c r="R559" s="17" t="n"/>
      <c r="S559" s="11" t="n"/>
      <c r="T559" s="18">
        <f>IF(OR(A559="",I559=""),"",A559+I559)</f>
        <v/>
      </c>
      <c r="U559" s="18">
        <f>IF(OR(A559="",K559=""),"",IF(J559="",A559,J559)+K559)</f>
        <v/>
      </c>
    </row>
    <row r="560">
      <c r="A560" s="10" t="n"/>
      <c r="B560" s="11" t="n"/>
      <c r="C560" s="12">
        <f>IF(B560="","",IFERROR(VLOOKUP(B560,'السيارات'!$A$5:$F$104,6,FALSE),""))</f>
        <v/>
      </c>
      <c r="D560" s="11" t="n"/>
      <c r="E560" s="12">
        <f>IF(D560="","",IFERROR(VLOOKUP(D560,'السائقون'!$A$5:$C$154,3,FALSE),""))</f>
        <v/>
      </c>
      <c r="F560" s="11" t="n"/>
      <c r="G560" s="11" t="n"/>
      <c r="H560" s="11" t="n"/>
      <c r="I560" s="13" t="n"/>
      <c r="J560" s="10" t="n"/>
      <c r="K560" s="13" t="n"/>
      <c r="L560" s="14" t="n"/>
      <c r="M560" s="14" t="n"/>
      <c r="N560" s="15">
        <f>IF(OR(L560="",M560=""),"",M560-L560)</f>
        <v/>
      </c>
      <c r="O560" s="15">
        <f>IF(OR(B560="",L560=""),"",IFERROR(L560-LOOKUP(2,1/($B$4:B559=B560),$M$4:M559),""))</f>
        <v/>
      </c>
      <c r="P560" s="16" t="n"/>
      <c r="Q560" s="16" t="n"/>
      <c r="R560" s="17" t="n"/>
      <c r="S560" s="11" t="n"/>
      <c r="T560" s="18">
        <f>IF(OR(A560="",I560=""),"",A560+I560)</f>
        <v/>
      </c>
      <c r="U560" s="18">
        <f>IF(OR(A560="",K560=""),"",IF(J560="",A560,J560)+K560)</f>
        <v/>
      </c>
    </row>
    <row r="561">
      <c r="A561" s="10" t="n"/>
      <c r="B561" s="11" t="n"/>
      <c r="C561" s="12">
        <f>IF(B561="","",IFERROR(VLOOKUP(B561,'السيارات'!$A$5:$F$104,6,FALSE),""))</f>
        <v/>
      </c>
      <c r="D561" s="11" t="n"/>
      <c r="E561" s="12">
        <f>IF(D561="","",IFERROR(VLOOKUP(D561,'السائقون'!$A$5:$C$154,3,FALSE),""))</f>
        <v/>
      </c>
      <c r="F561" s="11" t="n"/>
      <c r="G561" s="11" t="n"/>
      <c r="H561" s="11" t="n"/>
      <c r="I561" s="13" t="n"/>
      <c r="J561" s="10" t="n"/>
      <c r="K561" s="13" t="n"/>
      <c r="L561" s="14" t="n"/>
      <c r="M561" s="14" t="n"/>
      <c r="N561" s="15">
        <f>IF(OR(L561="",M561=""),"",M561-L561)</f>
        <v/>
      </c>
      <c r="O561" s="15">
        <f>IF(OR(B561="",L561=""),"",IFERROR(L561-LOOKUP(2,1/($B$4:B560=B561),$M$4:M560),""))</f>
        <v/>
      </c>
      <c r="P561" s="16" t="n"/>
      <c r="Q561" s="16" t="n"/>
      <c r="R561" s="17" t="n"/>
      <c r="S561" s="11" t="n"/>
      <c r="T561" s="18">
        <f>IF(OR(A561="",I561=""),"",A561+I561)</f>
        <v/>
      </c>
      <c r="U561" s="18">
        <f>IF(OR(A561="",K561=""),"",IF(J561="",A561,J561)+K561)</f>
        <v/>
      </c>
    </row>
    <row r="562">
      <c r="A562" s="10" t="n"/>
      <c r="B562" s="11" t="n"/>
      <c r="C562" s="12">
        <f>IF(B562="","",IFERROR(VLOOKUP(B562,'السيارات'!$A$5:$F$104,6,FALSE),""))</f>
        <v/>
      </c>
      <c r="D562" s="11" t="n"/>
      <c r="E562" s="12">
        <f>IF(D562="","",IFERROR(VLOOKUP(D562,'السائقون'!$A$5:$C$154,3,FALSE),""))</f>
        <v/>
      </c>
      <c r="F562" s="11" t="n"/>
      <c r="G562" s="11" t="n"/>
      <c r="H562" s="11" t="n"/>
      <c r="I562" s="13" t="n"/>
      <c r="J562" s="10" t="n"/>
      <c r="K562" s="13" t="n"/>
      <c r="L562" s="14" t="n"/>
      <c r="M562" s="14" t="n"/>
      <c r="N562" s="15">
        <f>IF(OR(L562="",M562=""),"",M562-L562)</f>
        <v/>
      </c>
      <c r="O562" s="15">
        <f>IF(OR(B562="",L562=""),"",IFERROR(L562-LOOKUP(2,1/($B$4:B561=B562),$M$4:M561),""))</f>
        <v/>
      </c>
      <c r="P562" s="16" t="n"/>
      <c r="Q562" s="16" t="n"/>
      <c r="R562" s="17" t="n"/>
      <c r="S562" s="11" t="n"/>
      <c r="T562" s="18">
        <f>IF(OR(A562="",I562=""),"",A562+I562)</f>
        <v/>
      </c>
      <c r="U562" s="18">
        <f>IF(OR(A562="",K562=""),"",IF(J562="",A562,J562)+K562)</f>
        <v/>
      </c>
    </row>
    <row r="563">
      <c r="A563" s="10" t="n"/>
      <c r="B563" s="11" t="n"/>
      <c r="C563" s="12">
        <f>IF(B563="","",IFERROR(VLOOKUP(B563,'السيارات'!$A$5:$F$104,6,FALSE),""))</f>
        <v/>
      </c>
      <c r="D563" s="11" t="n"/>
      <c r="E563" s="12">
        <f>IF(D563="","",IFERROR(VLOOKUP(D563,'السائقون'!$A$5:$C$154,3,FALSE),""))</f>
        <v/>
      </c>
      <c r="F563" s="11" t="n"/>
      <c r="G563" s="11" t="n"/>
      <c r="H563" s="11" t="n"/>
      <c r="I563" s="13" t="n"/>
      <c r="J563" s="10" t="n"/>
      <c r="K563" s="13" t="n"/>
      <c r="L563" s="14" t="n"/>
      <c r="M563" s="14" t="n"/>
      <c r="N563" s="15">
        <f>IF(OR(L563="",M563=""),"",M563-L563)</f>
        <v/>
      </c>
      <c r="O563" s="15">
        <f>IF(OR(B563="",L563=""),"",IFERROR(L563-LOOKUP(2,1/($B$4:B562=B563),$M$4:M562),""))</f>
        <v/>
      </c>
      <c r="P563" s="16" t="n"/>
      <c r="Q563" s="16" t="n"/>
      <c r="R563" s="17" t="n"/>
      <c r="S563" s="11" t="n"/>
      <c r="T563" s="18">
        <f>IF(OR(A563="",I563=""),"",A563+I563)</f>
        <v/>
      </c>
      <c r="U563" s="18">
        <f>IF(OR(A563="",K563=""),"",IF(J563="",A563,J563)+K563)</f>
        <v/>
      </c>
    </row>
    <row r="564">
      <c r="A564" s="10" t="n"/>
      <c r="B564" s="11" t="n"/>
      <c r="C564" s="12">
        <f>IF(B564="","",IFERROR(VLOOKUP(B564,'السيارات'!$A$5:$F$104,6,FALSE),""))</f>
        <v/>
      </c>
      <c r="D564" s="11" t="n"/>
      <c r="E564" s="12">
        <f>IF(D564="","",IFERROR(VLOOKUP(D564,'السائقون'!$A$5:$C$154,3,FALSE),""))</f>
        <v/>
      </c>
      <c r="F564" s="11" t="n"/>
      <c r="G564" s="11" t="n"/>
      <c r="H564" s="11" t="n"/>
      <c r="I564" s="13" t="n"/>
      <c r="J564" s="10" t="n"/>
      <c r="K564" s="13" t="n"/>
      <c r="L564" s="14" t="n"/>
      <c r="M564" s="14" t="n"/>
      <c r="N564" s="15">
        <f>IF(OR(L564="",M564=""),"",M564-L564)</f>
        <v/>
      </c>
      <c r="O564" s="15">
        <f>IF(OR(B564="",L564=""),"",IFERROR(L564-LOOKUP(2,1/($B$4:B563=B564),$M$4:M563),""))</f>
        <v/>
      </c>
      <c r="P564" s="16" t="n"/>
      <c r="Q564" s="16" t="n"/>
      <c r="R564" s="17" t="n"/>
      <c r="S564" s="11" t="n"/>
      <c r="T564" s="18">
        <f>IF(OR(A564="",I564=""),"",A564+I564)</f>
        <v/>
      </c>
      <c r="U564" s="18">
        <f>IF(OR(A564="",K564=""),"",IF(J564="",A564,J564)+K564)</f>
        <v/>
      </c>
    </row>
    <row r="565">
      <c r="A565" s="10" t="n"/>
      <c r="B565" s="11" t="n"/>
      <c r="C565" s="12">
        <f>IF(B565="","",IFERROR(VLOOKUP(B565,'السيارات'!$A$5:$F$104,6,FALSE),""))</f>
        <v/>
      </c>
      <c r="D565" s="11" t="n"/>
      <c r="E565" s="12">
        <f>IF(D565="","",IFERROR(VLOOKUP(D565,'السائقون'!$A$5:$C$154,3,FALSE),""))</f>
        <v/>
      </c>
      <c r="F565" s="11" t="n"/>
      <c r="G565" s="11" t="n"/>
      <c r="H565" s="11" t="n"/>
      <c r="I565" s="13" t="n"/>
      <c r="J565" s="10" t="n"/>
      <c r="K565" s="13" t="n"/>
      <c r="L565" s="14" t="n"/>
      <c r="M565" s="14" t="n"/>
      <c r="N565" s="15">
        <f>IF(OR(L565="",M565=""),"",M565-L565)</f>
        <v/>
      </c>
      <c r="O565" s="15">
        <f>IF(OR(B565="",L565=""),"",IFERROR(L565-LOOKUP(2,1/($B$4:B564=B565),$M$4:M564),""))</f>
        <v/>
      </c>
      <c r="P565" s="16" t="n"/>
      <c r="Q565" s="16" t="n"/>
      <c r="R565" s="17" t="n"/>
      <c r="S565" s="11" t="n"/>
      <c r="T565" s="18">
        <f>IF(OR(A565="",I565=""),"",A565+I565)</f>
        <v/>
      </c>
      <c r="U565" s="18">
        <f>IF(OR(A565="",K565=""),"",IF(J565="",A565,J565)+K565)</f>
        <v/>
      </c>
    </row>
    <row r="566">
      <c r="A566" s="10" t="n"/>
      <c r="B566" s="11" t="n"/>
      <c r="C566" s="12">
        <f>IF(B566="","",IFERROR(VLOOKUP(B566,'السيارات'!$A$5:$F$104,6,FALSE),""))</f>
        <v/>
      </c>
      <c r="D566" s="11" t="n"/>
      <c r="E566" s="12">
        <f>IF(D566="","",IFERROR(VLOOKUP(D566,'السائقون'!$A$5:$C$154,3,FALSE),""))</f>
        <v/>
      </c>
      <c r="F566" s="11" t="n"/>
      <c r="G566" s="11" t="n"/>
      <c r="H566" s="11" t="n"/>
      <c r="I566" s="13" t="n"/>
      <c r="J566" s="10" t="n"/>
      <c r="K566" s="13" t="n"/>
      <c r="L566" s="14" t="n"/>
      <c r="M566" s="14" t="n"/>
      <c r="N566" s="15">
        <f>IF(OR(L566="",M566=""),"",M566-L566)</f>
        <v/>
      </c>
      <c r="O566" s="15">
        <f>IF(OR(B566="",L566=""),"",IFERROR(L566-LOOKUP(2,1/($B$4:B565=B566),$M$4:M565),""))</f>
        <v/>
      </c>
      <c r="P566" s="16" t="n"/>
      <c r="Q566" s="16" t="n"/>
      <c r="R566" s="17" t="n"/>
      <c r="S566" s="11" t="n"/>
      <c r="T566" s="18">
        <f>IF(OR(A566="",I566=""),"",A566+I566)</f>
        <v/>
      </c>
      <c r="U566" s="18">
        <f>IF(OR(A566="",K566=""),"",IF(J566="",A566,J566)+K566)</f>
        <v/>
      </c>
    </row>
    <row r="567">
      <c r="A567" s="10" t="n"/>
      <c r="B567" s="11" t="n"/>
      <c r="C567" s="12">
        <f>IF(B567="","",IFERROR(VLOOKUP(B567,'السيارات'!$A$5:$F$104,6,FALSE),""))</f>
        <v/>
      </c>
      <c r="D567" s="11" t="n"/>
      <c r="E567" s="12">
        <f>IF(D567="","",IFERROR(VLOOKUP(D567,'السائقون'!$A$5:$C$154,3,FALSE),""))</f>
        <v/>
      </c>
      <c r="F567" s="11" t="n"/>
      <c r="G567" s="11" t="n"/>
      <c r="H567" s="11" t="n"/>
      <c r="I567" s="13" t="n"/>
      <c r="J567" s="10" t="n"/>
      <c r="K567" s="13" t="n"/>
      <c r="L567" s="14" t="n"/>
      <c r="M567" s="14" t="n"/>
      <c r="N567" s="15">
        <f>IF(OR(L567="",M567=""),"",M567-L567)</f>
        <v/>
      </c>
      <c r="O567" s="15">
        <f>IF(OR(B567="",L567=""),"",IFERROR(L567-LOOKUP(2,1/($B$4:B566=B567),$M$4:M566),""))</f>
        <v/>
      </c>
      <c r="P567" s="16" t="n"/>
      <c r="Q567" s="16" t="n"/>
      <c r="R567" s="17" t="n"/>
      <c r="S567" s="11" t="n"/>
      <c r="T567" s="18">
        <f>IF(OR(A567="",I567=""),"",A567+I567)</f>
        <v/>
      </c>
      <c r="U567" s="18">
        <f>IF(OR(A567="",K567=""),"",IF(J567="",A567,J567)+K567)</f>
        <v/>
      </c>
    </row>
    <row r="568">
      <c r="A568" s="10" t="n"/>
      <c r="B568" s="11" t="n"/>
      <c r="C568" s="12">
        <f>IF(B568="","",IFERROR(VLOOKUP(B568,'السيارات'!$A$5:$F$104,6,FALSE),""))</f>
        <v/>
      </c>
      <c r="D568" s="11" t="n"/>
      <c r="E568" s="12">
        <f>IF(D568="","",IFERROR(VLOOKUP(D568,'السائقون'!$A$5:$C$154,3,FALSE),""))</f>
        <v/>
      </c>
      <c r="F568" s="11" t="n"/>
      <c r="G568" s="11" t="n"/>
      <c r="H568" s="11" t="n"/>
      <c r="I568" s="13" t="n"/>
      <c r="J568" s="10" t="n"/>
      <c r="K568" s="13" t="n"/>
      <c r="L568" s="14" t="n"/>
      <c r="M568" s="14" t="n"/>
      <c r="N568" s="15">
        <f>IF(OR(L568="",M568=""),"",M568-L568)</f>
        <v/>
      </c>
      <c r="O568" s="15">
        <f>IF(OR(B568="",L568=""),"",IFERROR(L568-LOOKUP(2,1/($B$4:B567=B568),$M$4:M567),""))</f>
        <v/>
      </c>
      <c r="P568" s="16" t="n"/>
      <c r="Q568" s="16" t="n"/>
      <c r="R568" s="17" t="n"/>
      <c r="S568" s="11" t="n"/>
      <c r="T568" s="18">
        <f>IF(OR(A568="",I568=""),"",A568+I568)</f>
        <v/>
      </c>
      <c r="U568" s="18">
        <f>IF(OR(A568="",K568=""),"",IF(J568="",A568,J568)+K568)</f>
        <v/>
      </c>
    </row>
    <row r="569">
      <c r="A569" s="10" t="n"/>
      <c r="B569" s="11" t="n"/>
      <c r="C569" s="12">
        <f>IF(B569="","",IFERROR(VLOOKUP(B569,'السيارات'!$A$5:$F$104,6,FALSE),""))</f>
        <v/>
      </c>
      <c r="D569" s="11" t="n"/>
      <c r="E569" s="12">
        <f>IF(D569="","",IFERROR(VLOOKUP(D569,'السائقون'!$A$5:$C$154,3,FALSE),""))</f>
        <v/>
      </c>
      <c r="F569" s="11" t="n"/>
      <c r="G569" s="11" t="n"/>
      <c r="H569" s="11" t="n"/>
      <c r="I569" s="13" t="n"/>
      <c r="J569" s="10" t="n"/>
      <c r="K569" s="13" t="n"/>
      <c r="L569" s="14" t="n"/>
      <c r="M569" s="14" t="n"/>
      <c r="N569" s="15">
        <f>IF(OR(L569="",M569=""),"",M569-L569)</f>
        <v/>
      </c>
      <c r="O569" s="15">
        <f>IF(OR(B569="",L569=""),"",IFERROR(L569-LOOKUP(2,1/($B$4:B568=B569),$M$4:M568),""))</f>
        <v/>
      </c>
      <c r="P569" s="16" t="n"/>
      <c r="Q569" s="16" t="n"/>
      <c r="R569" s="17" t="n"/>
      <c r="S569" s="11" t="n"/>
      <c r="T569" s="18">
        <f>IF(OR(A569="",I569=""),"",A569+I569)</f>
        <v/>
      </c>
      <c r="U569" s="18">
        <f>IF(OR(A569="",K569=""),"",IF(J569="",A569,J569)+K569)</f>
        <v/>
      </c>
    </row>
    <row r="570">
      <c r="A570" s="10" t="n"/>
      <c r="B570" s="11" t="n"/>
      <c r="C570" s="12">
        <f>IF(B570="","",IFERROR(VLOOKUP(B570,'السيارات'!$A$5:$F$104,6,FALSE),""))</f>
        <v/>
      </c>
      <c r="D570" s="11" t="n"/>
      <c r="E570" s="12">
        <f>IF(D570="","",IFERROR(VLOOKUP(D570,'السائقون'!$A$5:$C$154,3,FALSE),""))</f>
        <v/>
      </c>
      <c r="F570" s="11" t="n"/>
      <c r="G570" s="11" t="n"/>
      <c r="H570" s="11" t="n"/>
      <c r="I570" s="13" t="n"/>
      <c r="J570" s="10" t="n"/>
      <c r="K570" s="13" t="n"/>
      <c r="L570" s="14" t="n"/>
      <c r="M570" s="14" t="n"/>
      <c r="N570" s="15">
        <f>IF(OR(L570="",M570=""),"",M570-L570)</f>
        <v/>
      </c>
      <c r="O570" s="15">
        <f>IF(OR(B570="",L570=""),"",IFERROR(L570-LOOKUP(2,1/($B$4:B569=B570),$M$4:M569),""))</f>
        <v/>
      </c>
      <c r="P570" s="16" t="n"/>
      <c r="Q570" s="16" t="n"/>
      <c r="R570" s="17" t="n"/>
      <c r="S570" s="11" t="n"/>
      <c r="T570" s="18">
        <f>IF(OR(A570="",I570=""),"",A570+I570)</f>
        <v/>
      </c>
      <c r="U570" s="18">
        <f>IF(OR(A570="",K570=""),"",IF(J570="",A570,J570)+K570)</f>
        <v/>
      </c>
    </row>
    <row r="571">
      <c r="A571" s="10" t="n"/>
      <c r="B571" s="11" t="n"/>
      <c r="C571" s="12">
        <f>IF(B571="","",IFERROR(VLOOKUP(B571,'السيارات'!$A$5:$F$104,6,FALSE),""))</f>
        <v/>
      </c>
      <c r="D571" s="11" t="n"/>
      <c r="E571" s="12">
        <f>IF(D571="","",IFERROR(VLOOKUP(D571,'السائقون'!$A$5:$C$154,3,FALSE),""))</f>
        <v/>
      </c>
      <c r="F571" s="11" t="n"/>
      <c r="G571" s="11" t="n"/>
      <c r="H571" s="11" t="n"/>
      <c r="I571" s="13" t="n"/>
      <c r="J571" s="10" t="n"/>
      <c r="K571" s="13" t="n"/>
      <c r="L571" s="14" t="n"/>
      <c r="M571" s="14" t="n"/>
      <c r="N571" s="15">
        <f>IF(OR(L571="",M571=""),"",M571-L571)</f>
        <v/>
      </c>
      <c r="O571" s="15">
        <f>IF(OR(B571="",L571=""),"",IFERROR(L571-LOOKUP(2,1/($B$4:B570=B571),$M$4:M570),""))</f>
        <v/>
      </c>
      <c r="P571" s="16" t="n"/>
      <c r="Q571" s="16" t="n"/>
      <c r="R571" s="17" t="n"/>
      <c r="S571" s="11" t="n"/>
      <c r="T571" s="18">
        <f>IF(OR(A571="",I571=""),"",A571+I571)</f>
        <v/>
      </c>
      <c r="U571" s="18">
        <f>IF(OR(A571="",K571=""),"",IF(J571="",A571,J571)+K571)</f>
        <v/>
      </c>
    </row>
    <row r="572">
      <c r="A572" s="10" t="n"/>
      <c r="B572" s="11" t="n"/>
      <c r="C572" s="12">
        <f>IF(B572="","",IFERROR(VLOOKUP(B572,'السيارات'!$A$5:$F$104,6,FALSE),""))</f>
        <v/>
      </c>
      <c r="D572" s="11" t="n"/>
      <c r="E572" s="12">
        <f>IF(D572="","",IFERROR(VLOOKUP(D572,'السائقون'!$A$5:$C$154,3,FALSE),""))</f>
        <v/>
      </c>
      <c r="F572" s="11" t="n"/>
      <c r="G572" s="11" t="n"/>
      <c r="H572" s="11" t="n"/>
      <c r="I572" s="13" t="n"/>
      <c r="J572" s="10" t="n"/>
      <c r="K572" s="13" t="n"/>
      <c r="L572" s="14" t="n"/>
      <c r="M572" s="14" t="n"/>
      <c r="N572" s="15">
        <f>IF(OR(L572="",M572=""),"",M572-L572)</f>
        <v/>
      </c>
      <c r="O572" s="15">
        <f>IF(OR(B572="",L572=""),"",IFERROR(L572-LOOKUP(2,1/($B$4:B571=B572),$M$4:M571),""))</f>
        <v/>
      </c>
      <c r="P572" s="16" t="n"/>
      <c r="Q572" s="16" t="n"/>
      <c r="R572" s="17" t="n"/>
      <c r="S572" s="11" t="n"/>
      <c r="T572" s="18">
        <f>IF(OR(A572="",I572=""),"",A572+I572)</f>
        <v/>
      </c>
      <c r="U572" s="18">
        <f>IF(OR(A572="",K572=""),"",IF(J572="",A572,J572)+K572)</f>
        <v/>
      </c>
    </row>
    <row r="573">
      <c r="A573" s="10" t="n"/>
      <c r="B573" s="11" t="n"/>
      <c r="C573" s="12">
        <f>IF(B573="","",IFERROR(VLOOKUP(B573,'السيارات'!$A$5:$F$104,6,FALSE),""))</f>
        <v/>
      </c>
      <c r="D573" s="11" t="n"/>
      <c r="E573" s="12">
        <f>IF(D573="","",IFERROR(VLOOKUP(D573,'السائقون'!$A$5:$C$154,3,FALSE),""))</f>
        <v/>
      </c>
      <c r="F573" s="11" t="n"/>
      <c r="G573" s="11" t="n"/>
      <c r="H573" s="11" t="n"/>
      <c r="I573" s="13" t="n"/>
      <c r="J573" s="10" t="n"/>
      <c r="K573" s="13" t="n"/>
      <c r="L573" s="14" t="n"/>
      <c r="M573" s="14" t="n"/>
      <c r="N573" s="15">
        <f>IF(OR(L573="",M573=""),"",M573-L573)</f>
        <v/>
      </c>
      <c r="O573" s="15">
        <f>IF(OR(B573="",L573=""),"",IFERROR(L573-LOOKUP(2,1/($B$4:B572=B573),$M$4:M572),""))</f>
        <v/>
      </c>
      <c r="P573" s="16" t="n"/>
      <c r="Q573" s="16" t="n"/>
      <c r="R573" s="17" t="n"/>
      <c r="S573" s="11" t="n"/>
      <c r="T573" s="18">
        <f>IF(OR(A573="",I573=""),"",A573+I573)</f>
        <v/>
      </c>
      <c r="U573" s="18">
        <f>IF(OR(A573="",K573=""),"",IF(J573="",A573,J573)+K573)</f>
        <v/>
      </c>
    </row>
    <row r="574">
      <c r="A574" s="10" t="n"/>
      <c r="B574" s="11" t="n"/>
      <c r="C574" s="12">
        <f>IF(B574="","",IFERROR(VLOOKUP(B574,'السيارات'!$A$5:$F$104,6,FALSE),""))</f>
        <v/>
      </c>
      <c r="D574" s="11" t="n"/>
      <c r="E574" s="12">
        <f>IF(D574="","",IFERROR(VLOOKUP(D574,'السائقون'!$A$5:$C$154,3,FALSE),""))</f>
        <v/>
      </c>
      <c r="F574" s="11" t="n"/>
      <c r="G574" s="11" t="n"/>
      <c r="H574" s="11" t="n"/>
      <c r="I574" s="13" t="n"/>
      <c r="J574" s="10" t="n"/>
      <c r="K574" s="13" t="n"/>
      <c r="L574" s="14" t="n"/>
      <c r="M574" s="14" t="n"/>
      <c r="N574" s="15">
        <f>IF(OR(L574="",M574=""),"",M574-L574)</f>
        <v/>
      </c>
      <c r="O574" s="15">
        <f>IF(OR(B574="",L574=""),"",IFERROR(L574-LOOKUP(2,1/($B$4:B573=B574),$M$4:M573),""))</f>
        <v/>
      </c>
      <c r="P574" s="16" t="n"/>
      <c r="Q574" s="16" t="n"/>
      <c r="R574" s="17" t="n"/>
      <c r="S574" s="11" t="n"/>
      <c r="T574" s="18">
        <f>IF(OR(A574="",I574=""),"",A574+I574)</f>
        <v/>
      </c>
      <c r="U574" s="18">
        <f>IF(OR(A574="",K574=""),"",IF(J574="",A574,J574)+K574)</f>
        <v/>
      </c>
    </row>
    <row r="575">
      <c r="A575" s="10" t="n"/>
      <c r="B575" s="11" t="n"/>
      <c r="C575" s="12">
        <f>IF(B575="","",IFERROR(VLOOKUP(B575,'السيارات'!$A$5:$F$104,6,FALSE),""))</f>
        <v/>
      </c>
      <c r="D575" s="11" t="n"/>
      <c r="E575" s="12">
        <f>IF(D575="","",IFERROR(VLOOKUP(D575,'السائقون'!$A$5:$C$154,3,FALSE),""))</f>
        <v/>
      </c>
      <c r="F575" s="11" t="n"/>
      <c r="G575" s="11" t="n"/>
      <c r="H575" s="11" t="n"/>
      <c r="I575" s="13" t="n"/>
      <c r="J575" s="10" t="n"/>
      <c r="K575" s="13" t="n"/>
      <c r="L575" s="14" t="n"/>
      <c r="M575" s="14" t="n"/>
      <c r="N575" s="15">
        <f>IF(OR(L575="",M575=""),"",M575-L575)</f>
        <v/>
      </c>
      <c r="O575" s="15">
        <f>IF(OR(B575="",L575=""),"",IFERROR(L575-LOOKUP(2,1/($B$4:B574=B575),$M$4:M574),""))</f>
        <v/>
      </c>
      <c r="P575" s="16" t="n"/>
      <c r="Q575" s="16" t="n"/>
      <c r="R575" s="17" t="n"/>
      <c r="S575" s="11" t="n"/>
      <c r="T575" s="18">
        <f>IF(OR(A575="",I575=""),"",A575+I575)</f>
        <v/>
      </c>
      <c r="U575" s="18">
        <f>IF(OR(A575="",K575=""),"",IF(J575="",A575,J575)+K575)</f>
        <v/>
      </c>
    </row>
    <row r="576">
      <c r="A576" s="10" t="n"/>
      <c r="B576" s="11" t="n"/>
      <c r="C576" s="12">
        <f>IF(B576="","",IFERROR(VLOOKUP(B576,'السيارات'!$A$5:$F$104,6,FALSE),""))</f>
        <v/>
      </c>
      <c r="D576" s="11" t="n"/>
      <c r="E576" s="12">
        <f>IF(D576="","",IFERROR(VLOOKUP(D576,'السائقون'!$A$5:$C$154,3,FALSE),""))</f>
        <v/>
      </c>
      <c r="F576" s="11" t="n"/>
      <c r="G576" s="11" t="n"/>
      <c r="H576" s="11" t="n"/>
      <c r="I576" s="13" t="n"/>
      <c r="J576" s="10" t="n"/>
      <c r="K576" s="13" t="n"/>
      <c r="L576" s="14" t="n"/>
      <c r="M576" s="14" t="n"/>
      <c r="N576" s="15">
        <f>IF(OR(L576="",M576=""),"",M576-L576)</f>
        <v/>
      </c>
      <c r="O576" s="15">
        <f>IF(OR(B576="",L576=""),"",IFERROR(L576-LOOKUP(2,1/($B$4:B575=B576),$M$4:M575),""))</f>
        <v/>
      </c>
      <c r="P576" s="16" t="n"/>
      <c r="Q576" s="16" t="n"/>
      <c r="R576" s="17" t="n"/>
      <c r="S576" s="11" t="n"/>
      <c r="T576" s="18">
        <f>IF(OR(A576="",I576=""),"",A576+I576)</f>
        <v/>
      </c>
      <c r="U576" s="18">
        <f>IF(OR(A576="",K576=""),"",IF(J576="",A576,J576)+K576)</f>
        <v/>
      </c>
    </row>
    <row r="577">
      <c r="A577" s="10" t="n"/>
      <c r="B577" s="11" t="n"/>
      <c r="C577" s="12">
        <f>IF(B577="","",IFERROR(VLOOKUP(B577,'السيارات'!$A$5:$F$104,6,FALSE),""))</f>
        <v/>
      </c>
      <c r="D577" s="11" t="n"/>
      <c r="E577" s="12">
        <f>IF(D577="","",IFERROR(VLOOKUP(D577,'السائقون'!$A$5:$C$154,3,FALSE),""))</f>
        <v/>
      </c>
      <c r="F577" s="11" t="n"/>
      <c r="G577" s="11" t="n"/>
      <c r="H577" s="11" t="n"/>
      <c r="I577" s="13" t="n"/>
      <c r="J577" s="10" t="n"/>
      <c r="K577" s="13" t="n"/>
      <c r="L577" s="14" t="n"/>
      <c r="M577" s="14" t="n"/>
      <c r="N577" s="15">
        <f>IF(OR(L577="",M577=""),"",M577-L577)</f>
        <v/>
      </c>
      <c r="O577" s="15">
        <f>IF(OR(B577="",L577=""),"",IFERROR(L577-LOOKUP(2,1/($B$4:B576=B577),$M$4:M576),""))</f>
        <v/>
      </c>
      <c r="P577" s="16" t="n"/>
      <c r="Q577" s="16" t="n"/>
      <c r="R577" s="17" t="n"/>
      <c r="S577" s="11" t="n"/>
      <c r="T577" s="18">
        <f>IF(OR(A577="",I577=""),"",A577+I577)</f>
        <v/>
      </c>
      <c r="U577" s="18">
        <f>IF(OR(A577="",K577=""),"",IF(J577="",A577,J577)+K577)</f>
        <v/>
      </c>
    </row>
    <row r="578">
      <c r="A578" s="10" t="n"/>
      <c r="B578" s="11" t="n"/>
      <c r="C578" s="12">
        <f>IF(B578="","",IFERROR(VLOOKUP(B578,'السيارات'!$A$5:$F$104,6,FALSE),""))</f>
        <v/>
      </c>
      <c r="D578" s="11" t="n"/>
      <c r="E578" s="12">
        <f>IF(D578="","",IFERROR(VLOOKUP(D578,'السائقون'!$A$5:$C$154,3,FALSE),""))</f>
        <v/>
      </c>
      <c r="F578" s="11" t="n"/>
      <c r="G578" s="11" t="n"/>
      <c r="H578" s="11" t="n"/>
      <c r="I578" s="13" t="n"/>
      <c r="J578" s="10" t="n"/>
      <c r="K578" s="13" t="n"/>
      <c r="L578" s="14" t="n"/>
      <c r="M578" s="14" t="n"/>
      <c r="N578" s="15">
        <f>IF(OR(L578="",M578=""),"",M578-L578)</f>
        <v/>
      </c>
      <c r="O578" s="15">
        <f>IF(OR(B578="",L578=""),"",IFERROR(L578-LOOKUP(2,1/($B$4:B577=B578),$M$4:M577),""))</f>
        <v/>
      </c>
      <c r="P578" s="16" t="n"/>
      <c r="Q578" s="16" t="n"/>
      <c r="R578" s="17" t="n"/>
      <c r="S578" s="11" t="n"/>
      <c r="T578" s="18">
        <f>IF(OR(A578="",I578=""),"",A578+I578)</f>
        <v/>
      </c>
      <c r="U578" s="18">
        <f>IF(OR(A578="",K578=""),"",IF(J578="",A578,J578)+K578)</f>
        <v/>
      </c>
    </row>
    <row r="579">
      <c r="A579" s="10" t="n"/>
      <c r="B579" s="11" t="n"/>
      <c r="C579" s="12">
        <f>IF(B579="","",IFERROR(VLOOKUP(B579,'السيارات'!$A$5:$F$104,6,FALSE),""))</f>
        <v/>
      </c>
      <c r="D579" s="11" t="n"/>
      <c r="E579" s="12">
        <f>IF(D579="","",IFERROR(VLOOKUP(D579,'السائقون'!$A$5:$C$154,3,FALSE),""))</f>
        <v/>
      </c>
      <c r="F579" s="11" t="n"/>
      <c r="G579" s="11" t="n"/>
      <c r="H579" s="11" t="n"/>
      <c r="I579" s="13" t="n"/>
      <c r="J579" s="10" t="n"/>
      <c r="K579" s="13" t="n"/>
      <c r="L579" s="14" t="n"/>
      <c r="M579" s="14" t="n"/>
      <c r="N579" s="15">
        <f>IF(OR(L579="",M579=""),"",M579-L579)</f>
        <v/>
      </c>
      <c r="O579" s="15">
        <f>IF(OR(B579="",L579=""),"",IFERROR(L579-LOOKUP(2,1/($B$4:B578=B579),$M$4:M578),""))</f>
        <v/>
      </c>
      <c r="P579" s="16" t="n"/>
      <c r="Q579" s="16" t="n"/>
      <c r="R579" s="17" t="n"/>
      <c r="S579" s="11" t="n"/>
      <c r="T579" s="18">
        <f>IF(OR(A579="",I579=""),"",A579+I579)</f>
        <v/>
      </c>
      <c r="U579" s="18">
        <f>IF(OR(A579="",K579=""),"",IF(J579="",A579,J579)+K579)</f>
        <v/>
      </c>
    </row>
    <row r="580">
      <c r="A580" s="10" t="n"/>
      <c r="B580" s="11" t="n"/>
      <c r="C580" s="12">
        <f>IF(B580="","",IFERROR(VLOOKUP(B580,'السيارات'!$A$5:$F$104,6,FALSE),""))</f>
        <v/>
      </c>
      <c r="D580" s="11" t="n"/>
      <c r="E580" s="12">
        <f>IF(D580="","",IFERROR(VLOOKUP(D580,'السائقون'!$A$5:$C$154,3,FALSE),""))</f>
        <v/>
      </c>
      <c r="F580" s="11" t="n"/>
      <c r="G580" s="11" t="n"/>
      <c r="H580" s="11" t="n"/>
      <c r="I580" s="13" t="n"/>
      <c r="J580" s="10" t="n"/>
      <c r="K580" s="13" t="n"/>
      <c r="L580" s="14" t="n"/>
      <c r="M580" s="14" t="n"/>
      <c r="N580" s="15">
        <f>IF(OR(L580="",M580=""),"",M580-L580)</f>
        <v/>
      </c>
      <c r="O580" s="15">
        <f>IF(OR(B580="",L580=""),"",IFERROR(L580-LOOKUP(2,1/($B$4:B579=B580),$M$4:M579),""))</f>
        <v/>
      </c>
      <c r="P580" s="16" t="n"/>
      <c r="Q580" s="16" t="n"/>
      <c r="R580" s="17" t="n"/>
      <c r="S580" s="11" t="n"/>
      <c r="T580" s="18">
        <f>IF(OR(A580="",I580=""),"",A580+I580)</f>
        <v/>
      </c>
      <c r="U580" s="18">
        <f>IF(OR(A580="",K580=""),"",IF(J580="",A580,J580)+K580)</f>
        <v/>
      </c>
    </row>
    <row r="581">
      <c r="A581" s="10" t="n"/>
      <c r="B581" s="11" t="n"/>
      <c r="C581" s="12">
        <f>IF(B581="","",IFERROR(VLOOKUP(B581,'السيارات'!$A$5:$F$104,6,FALSE),""))</f>
        <v/>
      </c>
      <c r="D581" s="11" t="n"/>
      <c r="E581" s="12">
        <f>IF(D581="","",IFERROR(VLOOKUP(D581,'السائقون'!$A$5:$C$154,3,FALSE),""))</f>
        <v/>
      </c>
      <c r="F581" s="11" t="n"/>
      <c r="G581" s="11" t="n"/>
      <c r="H581" s="11" t="n"/>
      <c r="I581" s="13" t="n"/>
      <c r="J581" s="10" t="n"/>
      <c r="K581" s="13" t="n"/>
      <c r="L581" s="14" t="n"/>
      <c r="M581" s="14" t="n"/>
      <c r="N581" s="15">
        <f>IF(OR(L581="",M581=""),"",M581-L581)</f>
        <v/>
      </c>
      <c r="O581" s="15">
        <f>IF(OR(B581="",L581=""),"",IFERROR(L581-LOOKUP(2,1/($B$4:B580=B581),$M$4:M580),""))</f>
        <v/>
      </c>
      <c r="P581" s="16" t="n"/>
      <c r="Q581" s="16" t="n"/>
      <c r="R581" s="17" t="n"/>
      <c r="S581" s="11" t="n"/>
      <c r="T581" s="18">
        <f>IF(OR(A581="",I581=""),"",A581+I581)</f>
        <v/>
      </c>
      <c r="U581" s="18">
        <f>IF(OR(A581="",K581=""),"",IF(J581="",A581,J581)+K581)</f>
        <v/>
      </c>
    </row>
    <row r="582">
      <c r="A582" s="10" t="n"/>
      <c r="B582" s="11" t="n"/>
      <c r="C582" s="12">
        <f>IF(B582="","",IFERROR(VLOOKUP(B582,'السيارات'!$A$5:$F$104,6,FALSE),""))</f>
        <v/>
      </c>
      <c r="D582" s="11" t="n"/>
      <c r="E582" s="12">
        <f>IF(D582="","",IFERROR(VLOOKUP(D582,'السائقون'!$A$5:$C$154,3,FALSE),""))</f>
        <v/>
      </c>
      <c r="F582" s="11" t="n"/>
      <c r="G582" s="11" t="n"/>
      <c r="H582" s="11" t="n"/>
      <c r="I582" s="13" t="n"/>
      <c r="J582" s="10" t="n"/>
      <c r="K582" s="13" t="n"/>
      <c r="L582" s="14" t="n"/>
      <c r="M582" s="14" t="n"/>
      <c r="N582" s="15">
        <f>IF(OR(L582="",M582=""),"",M582-L582)</f>
        <v/>
      </c>
      <c r="O582" s="15">
        <f>IF(OR(B582="",L582=""),"",IFERROR(L582-LOOKUP(2,1/($B$4:B581=B582),$M$4:M581),""))</f>
        <v/>
      </c>
      <c r="P582" s="16" t="n"/>
      <c r="Q582" s="16" t="n"/>
      <c r="R582" s="17" t="n"/>
      <c r="S582" s="11" t="n"/>
      <c r="T582" s="18">
        <f>IF(OR(A582="",I582=""),"",A582+I582)</f>
        <v/>
      </c>
      <c r="U582" s="18">
        <f>IF(OR(A582="",K582=""),"",IF(J582="",A582,J582)+K582)</f>
        <v/>
      </c>
    </row>
    <row r="583">
      <c r="A583" s="10" t="n"/>
      <c r="B583" s="11" t="n"/>
      <c r="C583" s="12">
        <f>IF(B583="","",IFERROR(VLOOKUP(B583,'السيارات'!$A$5:$F$104,6,FALSE),""))</f>
        <v/>
      </c>
      <c r="D583" s="11" t="n"/>
      <c r="E583" s="12">
        <f>IF(D583="","",IFERROR(VLOOKUP(D583,'السائقون'!$A$5:$C$154,3,FALSE),""))</f>
        <v/>
      </c>
      <c r="F583" s="11" t="n"/>
      <c r="G583" s="11" t="n"/>
      <c r="H583" s="11" t="n"/>
      <c r="I583" s="13" t="n"/>
      <c r="J583" s="10" t="n"/>
      <c r="K583" s="13" t="n"/>
      <c r="L583" s="14" t="n"/>
      <c r="M583" s="14" t="n"/>
      <c r="N583" s="15">
        <f>IF(OR(L583="",M583=""),"",M583-L583)</f>
        <v/>
      </c>
      <c r="O583" s="15">
        <f>IF(OR(B583="",L583=""),"",IFERROR(L583-LOOKUP(2,1/($B$4:B582=B583),$M$4:M582),""))</f>
        <v/>
      </c>
      <c r="P583" s="16" t="n"/>
      <c r="Q583" s="16" t="n"/>
      <c r="R583" s="17" t="n"/>
      <c r="S583" s="11" t="n"/>
      <c r="T583" s="18">
        <f>IF(OR(A583="",I583=""),"",A583+I583)</f>
        <v/>
      </c>
      <c r="U583" s="18">
        <f>IF(OR(A583="",K583=""),"",IF(J583="",A583,J583)+K583)</f>
        <v/>
      </c>
    </row>
    <row r="584">
      <c r="A584" s="10" t="n"/>
      <c r="B584" s="11" t="n"/>
      <c r="C584" s="12">
        <f>IF(B584="","",IFERROR(VLOOKUP(B584,'السيارات'!$A$5:$F$104,6,FALSE),""))</f>
        <v/>
      </c>
      <c r="D584" s="11" t="n"/>
      <c r="E584" s="12">
        <f>IF(D584="","",IFERROR(VLOOKUP(D584,'السائقون'!$A$5:$C$154,3,FALSE),""))</f>
        <v/>
      </c>
      <c r="F584" s="11" t="n"/>
      <c r="G584" s="11" t="n"/>
      <c r="H584" s="11" t="n"/>
      <c r="I584" s="13" t="n"/>
      <c r="J584" s="10" t="n"/>
      <c r="K584" s="13" t="n"/>
      <c r="L584" s="14" t="n"/>
      <c r="M584" s="14" t="n"/>
      <c r="N584" s="15">
        <f>IF(OR(L584="",M584=""),"",M584-L584)</f>
        <v/>
      </c>
      <c r="O584" s="15">
        <f>IF(OR(B584="",L584=""),"",IFERROR(L584-LOOKUP(2,1/($B$4:B583=B584),$M$4:M583),""))</f>
        <v/>
      </c>
      <c r="P584" s="16" t="n"/>
      <c r="Q584" s="16" t="n"/>
      <c r="R584" s="17" t="n"/>
      <c r="S584" s="11" t="n"/>
      <c r="T584" s="18">
        <f>IF(OR(A584="",I584=""),"",A584+I584)</f>
        <v/>
      </c>
      <c r="U584" s="18">
        <f>IF(OR(A584="",K584=""),"",IF(J584="",A584,J584)+K584)</f>
        <v/>
      </c>
    </row>
    <row r="585">
      <c r="A585" s="10" t="n"/>
      <c r="B585" s="11" t="n"/>
      <c r="C585" s="12">
        <f>IF(B585="","",IFERROR(VLOOKUP(B585,'السيارات'!$A$5:$F$104,6,FALSE),""))</f>
        <v/>
      </c>
      <c r="D585" s="11" t="n"/>
      <c r="E585" s="12">
        <f>IF(D585="","",IFERROR(VLOOKUP(D585,'السائقون'!$A$5:$C$154,3,FALSE),""))</f>
        <v/>
      </c>
      <c r="F585" s="11" t="n"/>
      <c r="G585" s="11" t="n"/>
      <c r="H585" s="11" t="n"/>
      <c r="I585" s="13" t="n"/>
      <c r="J585" s="10" t="n"/>
      <c r="K585" s="13" t="n"/>
      <c r="L585" s="14" t="n"/>
      <c r="M585" s="14" t="n"/>
      <c r="N585" s="15">
        <f>IF(OR(L585="",M585=""),"",M585-L585)</f>
        <v/>
      </c>
      <c r="O585" s="15">
        <f>IF(OR(B585="",L585=""),"",IFERROR(L585-LOOKUP(2,1/($B$4:B584=B585),$M$4:M584),""))</f>
        <v/>
      </c>
      <c r="P585" s="16" t="n"/>
      <c r="Q585" s="16" t="n"/>
      <c r="R585" s="17" t="n"/>
      <c r="S585" s="11" t="n"/>
      <c r="T585" s="18">
        <f>IF(OR(A585="",I585=""),"",A585+I585)</f>
        <v/>
      </c>
      <c r="U585" s="18">
        <f>IF(OR(A585="",K585=""),"",IF(J585="",A585,J585)+K585)</f>
        <v/>
      </c>
    </row>
    <row r="586">
      <c r="A586" s="10" t="n"/>
      <c r="B586" s="11" t="n"/>
      <c r="C586" s="12">
        <f>IF(B586="","",IFERROR(VLOOKUP(B586,'السيارات'!$A$5:$F$104,6,FALSE),""))</f>
        <v/>
      </c>
      <c r="D586" s="11" t="n"/>
      <c r="E586" s="12">
        <f>IF(D586="","",IFERROR(VLOOKUP(D586,'السائقون'!$A$5:$C$154,3,FALSE),""))</f>
        <v/>
      </c>
      <c r="F586" s="11" t="n"/>
      <c r="G586" s="11" t="n"/>
      <c r="H586" s="11" t="n"/>
      <c r="I586" s="13" t="n"/>
      <c r="J586" s="10" t="n"/>
      <c r="K586" s="13" t="n"/>
      <c r="L586" s="14" t="n"/>
      <c r="M586" s="14" t="n"/>
      <c r="N586" s="15">
        <f>IF(OR(L586="",M586=""),"",M586-L586)</f>
        <v/>
      </c>
      <c r="O586" s="15">
        <f>IF(OR(B586="",L586=""),"",IFERROR(L586-LOOKUP(2,1/($B$4:B585=B586),$M$4:M585),""))</f>
        <v/>
      </c>
      <c r="P586" s="16" t="n"/>
      <c r="Q586" s="16" t="n"/>
      <c r="R586" s="17" t="n"/>
      <c r="S586" s="11" t="n"/>
      <c r="T586" s="18">
        <f>IF(OR(A586="",I586=""),"",A586+I586)</f>
        <v/>
      </c>
      <c r="U586" s="18">
        <f>IF(OR(A586="",K586=""),"",IF(J586="",A586,J586)+K586)</f>
        <v/>
      </c>
    </row>
    <row r="587">
      <c r="A587" s="10" t="n"/>
      <c r="B587" s="11" t="n"/>
      <c r="C587" s="12">
        <f>IF(B587="","",IFERROR(VLOOKUP(B587,'السيارات'!$A$5:$F$104,6,FALSE),""))</f>
        <v/>
      </c>
      <c r="D587" s="11" t="n"/>
      <c r="E587" s="12">
        <f>IF(D587="","",IFERROR(VLOOKUP(D587,'السائقون'!$A$5:$C$154,3,FALSE),""))</f>
        <v/>
      </c>
      <c r="F587" s="11" t="n"/>
      <c r="G587" s="11" t="n"/>
      <c r="H587" s="11" t="n"/>
      <c r="I587" s="13" t="n"/>
      <c r="J587" s="10" t="n"/>
      <c r="K587" s="13" t="n"/>
      <c r="L587" s="14" t="n"/>
      <c r="M587" s="14" t="n"/>
      <c r="N587" s="15">
        <f>IF(OR(L587="",M587=""),"",M587-L587)</f>
        <v/>
      </c>
      <c r="O587" s="15">
        <f>IF(OR(B587="",L587=""),"",IFERROR(L587-LOOKUP(2,1/($B$4:B586=B587),$M$4:M586),""))</f>
        <v/>
      </c>
      <c r="P587" s="16" t="n"/>
      <c r="Q587" s="16" t="n"/>
      <c r="R587" s="17" t="n"/>
      <c r="S587" s="11" t="n"/>
      <c r="T587" s="18">
        <f>IF(OR(A587="",I587=""),"",A587+I587)</f>
        <v/>
      </c>
      <c r="U587" s="18">
        <f>IF(OR(A587="",K587=""),"",IF(J587="",A587,J587)+K587)</f>
        <v/>
      </c>
    </row>
    <row r="588">
      <c r="A588" s="10" t="n"/>
      <c r="B588" s="11" t="n"/>
      <c r="C588" s="12">
        <f>IF(B588="","",IFERROR(VLOOKUP(B588,'السيارات'!$A$5:$F$104,6,FALSE),""))</f>
        <v/>
      </c>
      <c r="D588" s="11" t="n"/>
      <c r="E588" s="12">
        <f>IF(D588="","",IFERROR(VLOOKUP(D588,'السائقون'!$A$5:$C$154,3,FALSE),""))</f>
        <v/>
      </c>
      <c r="F588" s="11" t="n"/>
      <c r="G588" s="11" t="n"/>
      <c r="H588" s="11" t="n"/>
      <c r="I588" s="13" t="n"/>
      <c r="J588" s="10" t="n"/>
      <c r="K588" s="13" t="n"/>
      <c r="L588" s="14" t="n"/>
      <c r="M588" s="14" t="n"/>
      <c r="N588" s="15">
        <f>IF(OR(L588="",M588=""),"",M588-L588)</f>
        <v/>
      </c>
      <c r="O588" s="15">
        <f>IF(OR(B588="",L588=""),"",IFERROR(L588-LOOKUP(2,1/($B$4:B587=B588),$M$4:M587),""))</f>
        <v/>
      </c>
      <c r="P588" s="16" t="n"/>
      <c r="Q588" s="16" t="n"/>
      <c r="R588" s="17" t="n"/>
      <c r="S588" s="11" t="n"/>
      <c r="T588" s="18">
        <f>IF(OR(A588="",I588=""),"",A588+I588)</f>
        <v/>
      </c>
      <c r="U588" s="18">
        <f>IF(OR(A588="",K588=""),"",IF(J588="",A588,J588)+K588)</f>
        <v/>
      </c>
    </row>
    <row r="589">
      <c r="A589" s="10" t="n"/>
      <c r="B589" s="11" t="n"/>
      <c r="C589" s="12">
        <f>IF(B589="","",IFERROR(VLOOKUP(B589,'السيارات'!$A$5:$F$104,6,FALSE),""))</f>
        <v/>
      </c>
      <c r="D589" s="11" t="n"/>
      <c r="E589" s="12">
        <f>IF(D589="","",IFERROR(VLOOKUP(D589,'السائقون'!$A$5:$C$154,3,FALSE),""))</f>
        <v/>
      </c>
      <c r="F589" s="11" t="n"/>
      <c r="G589" s="11" t="n"/>
      <c r="H589" s="11" t="n"/>
      <c r="I589" s="13" t="n"/>
      <c r="J589" s="10" t="n"/>
      <c r="K589" s="13" t="n"/>
      <c r="L589" s="14" t="n"/>
      <c r="M589" s="14" t="n"/>
      <c r="N589" s="15">
        <f>IF(OR(L589="",M589=""),"",M589-L589)</f>
        <v/>
      </c>
      <c r="O589" s="15">
        <f>IF(OR(B589="",L589=""),"",IFERROR(L589-LOOKUP(2,1/($B$4:B588=B589),$M$4:M588),""))</f>
        <v/>
      </c>
      <c r="P589" s="16" t="n"/>
      <c r="Q589" s="16" t="n"/>
      <c r="R589" s="17" t="n"/>
      <c r="S589" s="11" t="n"/>
      <c r="T589" s="18">
        <f>IF(OR(A589="",I589=""),"",A589+I589)</f>
        <v/>
      </c>
      <c r="U589" s="18">
        <f>IF(OR(A589="",K589=""),"",IF(J589="",A589,J589)+K589)</f>
        <v/>
      </c>
    </row>
    <row r="590">
      <c r="A590" s="10" t="n"/>
      <c r="B590" s="11" t="n"/>
      <c r="C590" s="12">
        <f>IF(B590="","",IFERROR(VLOOKUP(B590,'السيارات'!$A$5:$F$104,6,FALSE),""))</f>
        <v/>
      </c>
      <c r="D590" s="11" t="n"/>
      <c r="E590" s="12">
        <f>IF(D590="","",IFERROR(VLOOKUP(D590,'السائقون'!$A$5:$C$154,3,FALSE),""))</f>
        <v/>
      </c>
      <c r="F590" s="11" t="n"/>
      <c r="G590" s="11" t="n"/>
      <c r="H590" s="11" t="n"/>
      <c r="I590" s="13" t="n"/>
      <c r="J590" s="10" t="n"/>
      <c r="K590" s="13" t="n"/>
      <c r="L590" s="14" t="n"/>
      <c r="M590" s="14" t="n"/>
      <c r="N590" s="15">
        <f>IF(OR(L590="",M590=""),"",M590-L590)</f>
        <v/>
      </c>
      <c r="O590" s="15">
        <f>IF(OR(B590="",L590=""),"",IFERROR(L590-LOOKUP(2,1/($B$4:B589=B590),$M$4:M589),""))</f>
        <v/>
      </c>
      <c r="P590" s="16" t="n"/>
      <c r="Q590" s="16" t="n"/>
      <c r="R590" s="17" t="n"/>
      <c r="S590" s="11" t="n"/>
      <c r="T590" s="18">
        <f>IF(OR(A590="",I590=""),"",A590+I590)</f>
        <v/>
      </c>
      <c r="U590" s="18">
        <f>IF(OR(A590="",K590=""),"",IF(J590="",A590,J590)+K590)</f>
        <v/>
      </c>
    </row>
    <row r="591">
      <c r="A591" s="10" t="n"/>
      <c r="B591" s="11" t="n"/>
      <c r="C591" s="12">
        <f>IF(B591="","",IFERROR(VLOOKUP(B591,'السيارات'!$A$5:$F$104,6,FALSE),""))</f>
        <v/>
      </c>
      <c r="D591" s="11" t="n"/>
      <c r="E591" s="12">
        <f>IF(D591="","",IFERROR(VLOOKUP(D591,'السائقون'!$A$5:$C$154,3,FALSE),""))</f>
        <v/>
      </c>
      <c r="F591" s="11" t="n"/>
      <c r="G591" s="11" t="n"/>
      <c r="H591" s="11" t="n"/>
      <c r="I591" s="13" t="n"/>
      <c r="J591" s="10" t="n"/>
      <c r="K591" s="13" t="n"/>
      <c r="L591" s="14" t="n"/>
      <c r="M591" s="14" t="n"/>
      <c r="N591" s="15">
        <f>IF(OR(L591="",M591=""),"",M591-L591)</f>
        <v/>
      </c>
      <c r="O591" s="15">
        <f>IF(OR(B591="",L591=""),"",IFERROR(L591-LOOKUP(2,1/($B$4:B590=B591),$M$4:M590),""))</f>
        <v/>
      </c>
      <c r="P591" s="16" t="n"/>
      <c r="Q591" s="16" t="n"/>
      <c r="R591" s="17" t="n"/>
      <c r="S591" s="11" t="n"/>
      <c r="T591" s="18">
        <f>IF(OR(A591="",I591=""),"",A591+I591)</f>
        <v/>
      </c>
      <c r="U591" s="18">
        <f>IF(OR(A591="",K591=""),"",IF(J591="",A591,J591)+K591)</f>
        <v/>
      </c>
    </row>
    <row r="592">
      <c r="A592" s="10" t="n"/>
      <c r="B592" s="11" t="n"/>
      <c r="C592" s="12">
        <f>IF(B592="","",IFERROR(VLOOKUP(B592,'السيارات'!$A$5:$F$104,6,FALSE),""))</f>
        <v/>
      </c>
      <c r="D592" s="11" t="n"/>
      <c r="E592" s="12">
        <f>IF(D592="","",IFERROR(VLOOKUP(D592,'السائقون'!$A$5:$C$154,3,FALSE),""))</f>
        <v/>
      </c>
      <c r="F592" s="11" t="n"/>
      <c r="G592" s="11" t="n"/>
      <c r="H592" s="11" t="n"/>
      <c r="I592" s="13" t="n"/>
      <c r="J592" s="10" t="n"/>
      <c r="K592" s="13" t="n"/>
      <c r="L592" s="14" t="n"/>
      <c r="M592" s="14" t="n"/>
      <c r="N592" s="15">
        <f>IF(OR(L592="",M592=""),"",M592-L592)</f>
        <v/>
      </c>
      <c r="O592" s="15">
        <f>IF(OR(B592="",L592=""),"",IFERROR(L592-LOOKUP(2,1/($B$4:B591=B592),$M$4:M591),""))</f>
        <v/>
      </c>
      <c r="P592" s="16" t="n"/>
      <c r="Q592" s="16" t="n"/>
      <c r="R592" s="17" t="n"/>
      <c r="S592" s="11" t="n"/>
      <c r="T592" s="18">
        <f>IF(OR(A592="",I592=""),"",A592+I592)</f>
        <v/>
      </c>
      <c r="U592" s="18">
        <f>IF(OR(A592="",K592=""),"",IF(J592="",A592,J592)+K592)</f>
        <v/>
      </c>
    </row>
    <row r="593">
      <c r="A593" s="10" t="n"/>
      <c r="B593" s="11" t="n"/>
      <c r="C593" s="12">
        <f>IF(B593="","",IFERROR(VLOOKUP(B593,'السيارات'!$A$5:$F$104,6,FALSE),""))</f>
        <v/>
      </c>
      <c r="D593" s="11" t="n"/>
      <c r="E593" s="12">
        <f>IF(D593="","",IFERROR(VLOOKUP(D593,'السائقون'!$A$5:$C$154,3,FALSE),""))</f>
        <v/>
      </c>
      <c r="F593" s="11" t="n"/>
      <c r="G593" s="11" t="n"/>
      <c r="H593" s="11" t="n"/>
      <c r="I593" s="13" t="n"/>
      <c r="J593" s="10" t="n"/>
      <c r="K593" s="13" t="n"/>
      <c r="L593" s="14" t="n"/>
      <c r="M593" s="14" t="n"/>
      <c r="N593" s="15">
        <f>IF(OR(L593="",M593=""),"",M593-L593)</f>
        <v/>
      </c>
      <c r="O593" s="15">
        <f>IF(OR(B593="",L593=""),"",IFERROR(L593-LOOKUP(2,1/($B$4:B592=B593),$M$4:M592),""))</f>
        <v/>
      </c>
      <c r="P593" s="16" t="n"/>
      <c r="Q593" s="16" t="n"/>
      <c r="R593" s="17" t="n"/>
      <c r="S593" s="11" t="n"/>
      <c r="T593" s="18">
        <f>IF(OR(A593="",I593=""),"",A593+I593)</f>
        <v/>
      </c>
      <c r="U593" s="18">
        <f>IF(OR(A593="",K593=""),"",IF(J593="",A593,J593)+K593)</f>
        <v/>
      </c>
    </row>
    <row r="594">
      <c r="A594" s="10" t="n"/>
      <c r="B594" s="11" t="n"/>
      <c r="C594" s="12">
        <f>IF(B594="","",IFERROR(VLOOKUP(B594,'السيارات'!$A$5:$F$104,6,FALSE),""))</f>
        <v/>
      </c>
      <c r="D594" s="11" t="n"/>
      <c r="E594" s="12">
        <f>IF(D594="","",IFERROR(VLOOKUP(D594,'السائقون'!$A$5:$C$154,3,FALSE),""))</f>
        <v/>
      </c>
      <c r="F594" s="11" t="n"/>
      <c r="G594" s="11" t="n"/>
      <c r="H594" s="11" t="n"/>
      <c r="I594" s="13" t="n"/>
      <c r="J594" s="10" t="n"/>
      <c r="K594" s="13" t="n"/>
      <c r="L594" s="14" t="n"/>
      <c r="M594" s="14" t="n"/>
      <c r="N594" s="15">
        <f>IF(OR(L594="",M594=""),"",M594-L594)</f>
        <v/>
      </c>
      <c r="O594" s="15">
        <f>IF(OR(B594="",L594=""),"",IFERROR(L594-LOOKUP(2,1/($B$4:B593=B594),$M$4:M593),""))</f>
        <v/>
      </c>
      <c r="P594" s="16" t="n"/>
      <c r="Q594" s="16" t="n"/>
      <c r="R594" s="17" t="n"/>
      <c r="S594" s="11" t="n"/>
      <c r="T594" s="18">
        <f>IF(OR(A594="",I594=""),"",A594+I594)</f>
        <v/>
      </c>
      <c r="U594" s="18">
        <f>IF(OR(A594="",K594=""),"",IF(J594="",A594,J594)+K594)</f>
        <v/>
      </c>
    </row>
    <row r="595">
      <c r="A595" s="10" t="n"/>
      <c r="B595" s="11" t="n"/>
      <c r="C595" s="12">
        <f>IF(B595="","",IFERROR(VLOOKUP(B595,'السيارات'!$A$5:$F$104,6,FALSE),""))</f>
        <v/>
      </c>
      <c r="D595" s="11" t="n"/>
      <c r="E595" s="12">
        <f>IF(D595="","",IFERROR(VLOOKUP(D595,'السائقون'!$A$5:$C$154,3,FALSE),""))</f>
        <v/>
      </c>
      <c r="F595" s="11" t="n"/>
      <c r="G595" s="11" t="n"/>
      <c r="H595" s="11" t="n"/>
      <c r="I595" s="13" t="n"/>
      <c r="J595" s="10" t="n"/>
      <c r="K595" s="13" t="n"/>
      <c r="L595" s="14" t="n"/>
      <c r="M595" s="14" t="n"/>
      <c r="N595" s="15">
        <f>IF(OR(L595="",M595=""),"",M595-L595)</f>
        <v/>
      </c>
      <c r="O595" s="15">
        <f>IF(OR(B595="",L595=""),"",IFERROR(L595-LOOKUP(2,1/($B$4:B594=B595),$M$4:M594),""))</f>
        <v/>
      </c>
      <c r="P595" s="16" t="n"/>
      <c r="Q595" s="16" t="n"/>
      <c r="R595" s="17" t="n"/>
      <c r="S595" s="11" t="n"/>
      <c r="T595" s="18">
        <f>IF(OR(A595="",I595=""),"",A595+I595)</f>
        <v/>
      </c>
      <c r="U595" s="18">
        <f>IF(OR(A595="",K595=""),"",IF(J595="",A595,J595)+K595)</f>
        <v/>
      </c>
    </row>
    <row r="596">
      <c r="A596" s="10" t="n"/>
      <c r="B596" s="11" t="n"/>
      <c r="C596" s="12">
        <f>IF(B596="","",IFERROR(VLOOKUP(B596,'السيارات'!$A$5:$F$104,6,FALSE),""))</f>
        <v/>
      </c>
      <c r="D596" s="11" t="n"/>
      <c r="E596" s="12">
        <f>IF(D596="","",IFERROR(VLOOKUP(D596,'السائقون'!$A$5:$C$154,3,FALSE),""))</f>
        <v/>
      </c>
      <c r="F596" s="11" t="n"/>
      <c r="G596" s="11" t="n"/>
      <c r="H596" s="11" t="n"/>
      <c r="I596" s="13" t="n"/>
      <c r="J596" s="10" t="n"/>
      <c r="K596" s="13" t="n"/>
      <c r="L596" s="14" t="n"/>
      <c r="M596" s="14" t="n"/>
      <c r="N596" s="15">
        <f>IF(OR(L596="",M596=""),"",M596-L596)</f>
        <v/>
      </c>
      <c r="O596" s="15">
        <f>IF(OR(B596="",L596=""),"",IFERROR(L596-LOOKUP(2,1/($B$4:B595=B596),$M$4:M595),""))</f>
        <v/>
      </c>
      <c r="P596" s="16" t="n"/>
      <c r="Q596" s="16" t="n"/>
      <c r="R596" s="17" t="n"/>
      <c r="S596" s="11" t="n"/>
      <c r="T596" s="18">
        <f>IF(OR(A596="",I596=""),"",A596+I596)</f>
        <v/>
      </c>
      <c r="U596" s="18">
        <f>IF(OR(A596="",K596=""),"",IF(J596="",A596,J596)+K596)</f>
        <v/>
      </c>
    </row>
    <row r="597">
      <c r="A597" s="10" t="n"/>
      <c r="B597" s="11" t="n"/>
      <c r="C597" s="12">
        <f>IF(B597="","",IFERROR(VLOOKUP(B597,'السيارات'!$A$5:$F$104,6,FALSE),""))</f>
        <v/>
      </c>
      <c r="D597" s="11" t="n"/>
      <c r="E597" s="12">
        <f>IF(D597="","",IFERROR(VLOOKUP(D597,'السائقون'!$A$5:$C$154,3,FALSE),""))</f>
        <v/>
      </c>
      <c r="F597" s="11" t="n"/>
      <c r="G597" s="11" t="n"/>
      <c r="H597" s="11" t="n"/>
      <c r="I597" s="13" t="n"/>
      <c r="J597" s="10" t="n"/>
      <c r="K597" s="13" t="n"/>
      <c r="L597" s="14" t="n"/>
      <c r="M597" s="14" t="n"/>
      <c r="N597" s="15">
        <f>IF(OR(L597="",M597=""),"",M597-L597)</f>
        <v/>
      </c>
      <c r="O597" s="15">
        <f>IF(OR(B597="",L597=""),"",IFERROR(L597-LOOKUP(2,1/($B$4:B596=B597),$M$4:M596),""))</f>
        <v/>
      </c>
      <c r="P597" s="16" t="n"/>
      <c r="Q597" s="16" t="n"/>
      <c r="R597" s="17" t="n"/>
      <c r="S597" s="11" t="n"/>
      <c r="T597" s="18">
        <f>IF(OR(A597="",I597=""),"",A597+I597)</f>
        <v/>
      </c>
      <c r="U597" s="18">
        <f>IF(OR(A597="",K597=""),"",IF(J597="",A597,J597)+K597)</f>
        <v/>
      </c>
    </row>
    <row r="598">
      <c r="A598" s="10" t="n"/>
      <c r="B598" s="11" t="n"/>
      <c r="C598" s="12">
        <f>IF(B598="","",IFERROR(VLOOKUP(B598,'السيارات'!$A$5:$F$104,6,FALSE),""))</f>
        <v/>
      </c>
      <c r="D598" s="11" t="n"/>
      <c r="E598" s="12">
        <f>IF(D598="","",IFERROR(VLOOKUP(D598,'السائقون'!$A$5:$C$154,3,FALSE),""))</f>
        <v/>
      </c>
      <c r="F598" s="11" t="n"/>
      <c r="G598" s="11" t="n"/>
      <c r="H598" s="11" t="n"/>
      <c r="I598" s="13" t="n"/>
      <c r="J598" s="10" t="n"/>
      <c r="K598" s="13" t="n"/>
      <c r="L598" s="14" t="n"/>
      <c r="M598" s="14" t="n"/>
      <c r="N598" s="15">
        <f>IF(OR(L598="",M598=""),"",M598-L598)</f>
        <v/>
      </c>
      <c r="O598" s="15">
        <f>IF(OR(B598="",L598=""),"",IFERROR(L598-LOOKUP(2,1/($B$4:B597=B598),$M$4:M597),""))</f>
        <v/>
      </c>
      <c r="P598" s="16" t="n"/>
      <c r="Q598" s="16" t="n"/>
      <c r="R598" s="17" t="n"/>
      <c r="S598" s="11" t="n"/>
      <c r="T598" s="18">
        <f>IF(OR(A598="",I598=""),"",A598+I598)</f>
        <v/>
      </c>
      <c r="U598" s="18">
        <f>IF(OR(A598="",K598=""),"",IF(J598="",A598,J598)+K598)</f>
        <v/>
      </c>
    </row>
    <row r="599">
      <c r="A599" s="10" t="n"/>
      <c r="B599" s="11" t="n"/>
      <c r="C599" s="12">
        <f>IF(B599="","",IFERROR(VLOOKUP(B599,'السيارات'!$A$5:$F$104,6,FALSE),""))</f>
        <v/>
      </c>
      <c r="D599" s="11" t="n"/>
      <c r="E599" s="12">
        <f>IF(D599="","",IFERROR(VLOOKUP(D599,'السائقون'!$A$5:$C$154,3,FALSE),""))</f>
        <v/>
      </c>
      <c r="F599" s="11" t="n"/>
      <c r="G599" s="11" t="n"/>
      <c r="H599" s="11" t="n"/>
      <c r="I599" s="13" t="n"/>
      <c r="J599" s="10" t="n"/>
      <c r="K599" s="13" t="n"/>
      <c r="L599" s="14" t="n"/>
      <c r="M599" s="14" t="n"/>
      <c r="N599" s="15">
        <f>IF(OR(L599="",M599=""),"",M599-L599)</f>
        <v/>
      </c>
      <c r="O599" s="15">
        <f>IF(OR(B599="",L599=""),"",IFERROR(L599-LOOKUP(2,1/($B$4:B598=B599),$M$4:M598),""))</f>
        <v/>
      </c>
      <c r="P599" s="16" t="n"/>
      <c r="Q599" s="16" t="n"/>
      <c r="R599" s="17" t="n"/>
      <c r="S599" s="11" t="n"/>
      <c r="T599" s="18">
        <f>IF(OR(A599="",I599=""),"",A599+I599)</f>
        <v/>
      </c>
      <c r="U599" s="18">
        <f>IF(OR(A599="",K599=""),"",IF(J599="",A599,J599)+K599)</f>
        <v/>
      </c>
    </row>
    <row r="600">
      <c r="A600" s="10" t="n"/>
      <c r="B600" s="11" t="n"/>
      <c r="C600" s="12">
        <f>IF(B600="","",IFERROR(VLOOKUP(B600,'السيارات'!$A$5:$F$104,6,FALSE),""))</f>
        <v/>
      </c>
      <c r="D600" s="11" t="n"/>
      <c r="E600" s="12">
        <f>IF(D600="","",IFERROR(VLOOKUP(D600,'السائقون'!$A$5:$C$154,3,FALSE),""))</f>
        <v/>
      </c>
      <c r="F600" s="11" t="n"/>
      <c r="G600" s="11" t="n"/>
      <c r="H600" s="11" t="n"/>
      <c r="I600" s="13" t="n"/>
      <c r="J600" s="10" t="n"/>
      <c r="K600" s="13" t="n"/>
      <c r="L600" s="14" t="n"/>
      <c r="M600" s="14" t="n"/>
      <c r="N600" s="15">
        <f>IF(OR(L600="",M600=""),"",M600-L600)</f>
        <v/>
      </c>
      <c r="O600" s="15">
        <f>IF(OR(B600="",L600=""),"",IFERROR(L600-LOOKUP(2,1/($B$4:B599=B600),$M$4:M599),""))</f>
        <v/>
      </c>
      <c r="P600" s="16" t="n"/>
      <c r="Q600" s="16" t="n"/>
      <c r="R600" s="17" t="n"/>
      <c r="S600" s="11" t="n"/>
      <c r="T600" s="18">
        <f>IF(OR(A600="",I600=""),"",A600+I600)</f>
        <v/>
      </c>
      <c r="U600" s="18">
        <f>IF(OR(A600="",K600=""),"",IF(J600="",A600,J600)+K600)</f>
        <v/>
      </c>
    </row>
    <row r="601">
      <c r="A601" s="10" t="n"/>
      <c r="B601" s="11" t="n"/>
      <c r="C601" s="12">
        <f>IF(B601="","",IFERROR(VLOOKUP(B601,'السيارات'!$A$5:$F$104,6,FALSE),""))</f>
        <v/>
      </c>
      <c r="D601" s="11" t="n"/>
      <c r="E601" s="12">
        <f>IF(D601="","",IFERROR(VLOOKUP(D601,'السائقون'!$A$5:$C$154,3,FALSE),""))</f>
        <v/>
      </c>
      <c r="F601" s="11" t="n"/>
      <c r="G601" s="11" t="n"/>
      <c r="H601" s="11" t="n"/>
      <c r="I601" s="13" t="n"/>
      <c r="J601" s="10" t="n"/>
      <c r="K601" s="13" t="n"/>
      <c r="L601" s="14" t="n"/>
      <c r="M601" s="14" t="n"/>
      <c r="N601" s="15">
        <f>IF(OR(L601="",M601=""),"",M601-L601)</f>
        <v/>
      </c>
      <c r="O601" s="15">
        <f>IF(OR(B601="",L601=""),"",IFERROR(L601-LOOKUP(2,1/($B$4:B600=B601),$M$4:M600),""))</f>
        <v/>
      </c>
      <c r="P601" s="16" t="n"/>
      <c r="Q601" s="16" t="n"/>
      <c r="R601" s="17" t="n"/>
      <c r="S601" s="11" t="n"/>
      <c r="T601" s="18">
        <f>IF(OR(A601="",I601=""),"",A601+I601)</f>
        <v/>
      </c>
      <c r="U601" s="18">
        <f>IF(OR(A601="",K601=""),"",IF(J601="",A601,J601)+K601)</f>
        <v/>
      </c>
    </row>
    <row r="602">
      <c r="A602" s="10" t="n"/>
      <c r="B602" s="11" t="n"/>
      <c r="C602" s="12">
        <f>IF(B602="","",IFERROR(VLOOKUP(B602,'السيارات'!$A$5:$F$104,6,FALSE),""))</f>
        <v/>
      </c>
      <c r="D602" s="11" t="n"/>
      <c r="E602" s="12">
        <f>IF(D602="","",IFERROR(VLOOKUP(D602,'السائقون'!$A$5:$C$154,3,FALSE),""))</f>
        <v/>
      </c>
      <c r="F602" s="11" t="n"/>
      <c r="G602" s="11" t="n"/>
      <c r="H602" s="11" t="n"/>
      <c r="I602" s="13" t="n"/>
      <c r="J602" s="10" t="n"/>
      <c r="K602" s="13" t="n"/>
      <c r="L602" s="14" t="n"/>
      <c r="M602" s="14" t="n"/>
      <c r="N602" s="15">
        <f>IF(OR(L602="",M602=""),"",M602-L602)</f>
        <v/>
      </c>
      <c r="O602" s="15">
        <f>IF(OR(B602="",L602=""),"",IFERROR(L602-LOOKUP(2,1/($B$4:B601=B602),$M$4:M601),""))</f>
        <v/>
      </c>
      <c r="P602" s="16" t="n"/>
      <c r="Q602" s="16" t="n"/>
      <c r="R602" s="17" t="n"/>
      <c r="S602" s="11" t="n"/>
      <c r="T602" s="18">
        <f>IF(OR(A602="",I602=""),"",A602+I602)</f>
        <v/>
      </c>
      <c r="U602" s="18">
        <f>IF(OR(A602="",K602=""),"",IF(J602="",A602,J602)+K602)</f>
        <v/>
      </c>
    </row>
    <row r="603">
      <c r="A603" s="10" t="n"/>
      <c r="B603" s="11" t="n"/>
      <c r="C603" s="12">
        <f>IF(B603="","",IFERROR(VLOOKUP(B603,'السيارات'!$A$5:$F$104,6,FALSE),""))</f>
        <v/>
      </c>
      <c r="D603" s="11" t="n"/>
      <c r="E603" s="12">
        <f>IF(D603="","",IFERROR(VLOOKUP(D603,'السائقون'!$A$5:$C$154,3,FALSE),""))</f>
        <v/>
      </c>
      <c r="F603" s="11" t="n"/>
      <c r="G603" s="11" t="n"/>
      <c r="H603" s="11" t="n"/>
      <c r="I603" s="13" t="n"/>
      <c r="J603" s="10" t="n"/>
      <c r="K603" s="13" t="n"/>
      <c r="L603" s="14" t="n"/>
      <c r="M603" s="14" t="n"/>
      <c r="N603" s="15">
        <f>IF(OR(L603="",M603=""),"",M603-L603)</f>
        <v/>
      </c>
      <c r="O603" s="15">
        <f>IF(OR(B603="",L603=""),"",IFERROR(L603-LOOKUP(2,1/($B$4:B602=B603),$M$4:M602),""))</f>
        <v/>
      </c>
      <c r="P603" s="16" t="n"/>
      <c r="Q603" s="16" t="n"/>
      <c r="R603" s="17" t="n"/>
      <c r="S603" s="11" t="n"/>
      <c r="T603" s="18">
        <f>IF(OR(A603="",I603=""),"",A603+I603)</f>
        <v/>
      </c>
      <c r="U603" s="18">
        <f>IF(OR(A603="",K603=""),"",IF(J603="",A603,J603)+K603)</f>
        <v/>
      </c>
    </row>
    <row r="604">
      <c r="A604" s="10" t="n"/>
      <c r="B604" s="11" t="n"/>
      <c r="C604" s="12">
        <f>IF(B604="","",IFERROR(VLOOKUP(B604,'السيارات'!$A$5:$F$104,6,FALSE),""))</f>
        <v/>
      </c>
      <c r="D604" s="11" t="n"/>
      <c r="E604" s="12">
        <f>IF(D604="","",IFERROR(VLOOKUP(D604,'السائقون'!$A$5:$C$154,3,FALSE),""))</f>
        <v/>
      </c>
      <c r="F604" s="11" t="n"/>
      <c r="G604" s="11" t="n"/>
      <c r="H604" s="11" t="n"/>
      <c r="I604" s="13" t="n"/>
      <c r="J604" s="10" t="n"/>
      <c r="K604" s="13" t="n"/>
      <c r="L604" s="14" t="n"/>
      <c r="M604" s="14" t="n"/>
      <c r="N604" s="15">
        <f>IF(OR(L604="",M604=""),"",M604-L604)</f>
        <v/>
      </c>
      <c r="O604" s="15">
        <f>IF(OR(B604="",L604=""),"",IFERROR(L604-LOOKUP(2,1/($B$4:B603=B604),$M$4:M603),""))</f>
        <v/>
      </c>
      <c r="P604" s="16" t="n"/>
      <c r="Q604" s="16" t="n"/>
      <c r="R604" s="17" t="n"/>
      <c r="S604" s="11" t="n"/>
      <c r="T604" s="18">
        <f>IF(OR(A604="",I604=""),"",A604+I604)</f>
        <v/>
      </c>
      <c r="U604" s="18">
        <f>IF(OR(A604="",K604=""),"",IF(J604="",A604,J604)+K604)</f>
        <v/>
      </c>
    </row>
    <row r="605">
      <c r="A605" s="10" t="n"/>
      <c r="B605" s="11" t="n"/>
      <c r="C605" s="12">
        <f>IF(B605="","",IFERROR(VLOOKUP(B605,'السيارات'!$A$5:$F$104,6,FALSE),""))</f>
        <v/>
      </c>
      <c r="D605" s="11" t="n"/>
      <c r="E605" s="12">
        <f>IF(D605="","",IFERROR(VLOOKUP(D605,'السائقون'!$A$5:$C$154,3,FALSE),""))</f>
        <v/>
      </c>
      <c r="F605" s="11" t="n"/>
      <c r="G605" s="11" t="n"/>
      <c r="H605" s="11" t="n"/>
      <c r="I605" s="13" t="n"/>
      <c r="J605" s="10" t="n"/>
      <c r="K605" s="13" t="n"/>
      <c r="L605" s="14" t="n"/>
      <c r="M605" s="14" t="n"/>
      <c r="N605" s="15">
        <f>IF(OR(L605="",M605=""),"",M605-L605)</f>
        <v/>
      </c>
      <c r="O605" s="15">
        <f>IF(OR(B605="",L605=""),"",IFERROR(L605-LOOKUP(2,1/($B$4:B604=B605),$M$4:M604),""))</f>
        <v/>
      </c>
      <c r="P605" s="16" t="n"/>
      <c r="Q605" s="16" t="n"/>
      <c r="R605" s="17" t="n"/>
      <c r="S605" s="11" t="n"/>
      <c r="T605" s="18">
        <f>IF(OR(A605="",I605=""),"",A605+I605)</f>
        <v/>
      </c>
      <c r="U605" s="18">
        <f>IF(OR(A605="",K605=""),"",IF(J605="",A605,J605)+K605)</f>
        <v/>
      </c>
    </row>
    <row r="606">
      <c r="A606" s="10" t="n"/>
      <c r="B606" s="11" t="n"/>
      <c r="C606" s="12">
        <f>IF(B606="","",IFERROR(VLOOKUP(B606,'السيارات'!$A$5:$F$104,6,FALSE),""))</f>
        <v/>
      </c>
      <c r="D606" s="11" t="n"/>
      <c r="E606" s="12">
        <f>IF(D606="","",IFERROR(VLOOKUP(D606,'السائقون'!$A$5:$C$154,3,FALSE),""))</f>
        <v/>
      </c>
      <c r="F606" s="11" t="n"/>
      <c r="G606" s="11" t="n"/>
      <c r="H606" s="11" t="n"/>
      <c r="I606" s="13" t="n"/>
      <c r="J606" s="10" t="n"/>
      <c r="K606" s="13" t="n"/>
      <c r="L606" s="14" t="n"/>
      <c r="M606" s="14" t="n"/>
      <c r="N606" s="15">
        <f>IF(OR(L606="",M606=""),"",M606-L606)</f>
        <v/>
      </c>
      <c r="O606" s="15">
        <f>IF(OR(B606="",L606=""),"",IFERROR(L606-LOOKUP(2,1/($B$4:B605=B606),$M$4:M605),""))</f>
        <v/>
      </c>
      <c r="P606" s="16" t="n"/>
      <c r="Q606" s="16" t="n"/>
      <c r="R606" s="17" t="n"/>
      <c r="S606" s="11" t="n"/>
      <c r="T606" s="18">
        <f>IF(OR(A606="",I606=""),"",A606+I606)</f>
        <v/>
      </c>
      <c r="U606" s="18">
        <f>IF(OR(A606="",K606=""),"",IF(J606="",A606,J606)+K606)</f>
        <v/>
      </c>
    </row>
    <row r="607">
      <c r="A607" s="10" t="n"/>
      <c r="B607" s="11" t="n"/>
      <c r="C607" s="12">
        <f>IF(B607="","",IFERROR(VLOOKUP(B607,'السيارات'!$A$5:$F$104,6,FALSE),""))</f>
        <v/>
      </c>
      <c r="D607" s="11" t="n"/>
      <c r="E607" s="12">
        <f>IF(D607="","",IFERROR(VLOOKUP(D607,'السائقون'!$A$5:$C$154,3,FALSE),""))</f>
        <v/>
      </c>
      <c r="F607" s="11" t="n"/>
      <c r="G607" s="11" t="n"/>
      <c r="H607" s="11" t="n"/>
      <c r="I607" s="13" t="n"/>
      <c r="J607" s="10" t="n"/>
      <c r="K607" s="13" t="n"/>
      <c r="L607" s="14" t="n"/>
      <c r="M607" s="14" t="n"/>
      <c r="N607" s="15">
        <f>IF(OR(L607="",M607=""),"",M607-L607)</f>
        <v/>
      </c>
      <c r="O607" s="15">
        <f>IF(OR(B607="",L607=""),"",IFERROR(L607-LOOKUP(2,1/($B$4:B606=B607),$M$4:M606),""))</f>
        <v/>
      </c>
      <c r="P607" s="16" t="n"/>
      <c r="Q607" s="16" t="n"/>
      <c r="R607" s="17" t="n"/>
      <c r="S607" s="11" t="n"/>
      <c r="T607" s="18">
        <f>IF(OR(A607="",I607=""),"",A607+I607)</f>
        <v/>
      </c>
      <c r="U607" s="18">
        <f>IF(OR(A607="",K607=""),"",IF(J607="",A607,J607)+K607)</f>
        <v/>
      </c>
    </row>
    <row r="608">
      <c r="A608" s="10" t="n"/>
      <c r="B608" s="11" t="n"/>
      <c r="C608" s="12">
        <f>IF(B608="","",IFERROR(VLOOKUP(B608,'السيارات'!$A$5:$F$104,6,FALSE),""))</f>
        <v/>
      </c>
      <c r="D608" s="11" t="n"/>
      <c r="E608" s="12">
        <f>IF(D608="","",IFERROR(VLOOKUP(D608,'السائقون'!$A$5:$C$154,3,FALSE),""))</f>
        <v/>
      </c>
      <c r="F608" s="11" t="n"/>
      <c r="G608" s="11" t="n"/>
      <c r="H608" s="11" t="n"/>
      <c r="I608" s="13" t="n"/>
      <c r="J608" s="10" t="n"/>
      <c r="K608" s="13" t="n"/>
      <c r="L608" s="14" t="n"/>
      <c r="M608" s="14" t="n"/>
      <c r="N608" s="15">
        <f>IF(OR(L608="",M608=""),"",M608-L608)</f>
        <v/>
      </c>
      <c r="O608" s="15">
        <f>IF(OR(B608="",L608=""),"",IFERROR(L608-LOOKUP(2,1/($B$4:B607=B608),$M$4:M607),""))</f>
        <v/>
      </c>
      <c r="P608" s="16" t="n"/>
      <c r="Q608" s="16" t="n"/>
      <c r="R608" s="17" t="n"/>
      <c r="S608" s="11" t="n"/>
      <c r="T608" s="18">
        <f>IF(OR(A608="",I608=""),"",A608+I608)</f>
        <v/>
      </c>
      <c r="U608" s="18">
        <f>IF(OR(A608="",K608=""),"",IF(J608="",A608,J608)+K608)</f>
        <v/>
      </c>
    </row>
    <row r="609">
      <c r="A609" s="10" t="n"/>
      <c r="B609" s="11" t="n"/>
      <c r="C609" s="12">
        <f>IF(B609="","",IFERROR(VLOOKUP(B609,'السيارات'!$A$5:$F$104,6,FALSE),""))</f>
        <v/>
      </c>
      <c r="D609" s="11" t="n"/>
      <c r="E609" s="12">
        <f>IF(D609="","",IFERROR(VLOOKUP(D609,'السائقون'!$A$5:$C$154,3,FALSE),""))</f>
        <v/>
      </c>
      <c r="F609" s="11" t="n"/>
      <c r="G609" s="11" t="n"/>
      <c r="H609" s="11" t="n"/>
      <c r="I609" s="13" t="n"/>
      <c r="J609" s="10" t="n"/>
      <c r="K609" s="13" t="n"/>
      <c r="L609" s="14" t="n"/>
      <c r="M609" s="14" t="n"/>
      <c r="N609" s="15">
        <f>IF(OR(L609="",M609=""),"",M609-L609)</f>
        <v/>
      </c>
      <c r="O609" s="15">
        <f>IF(OR(B609="",L609=""),"",IFERROR(L609-LOOKUP(2,1/($B$4:B608=B609),$M$4:M608),""))</f>
        <v/>
      </c>
      <c r="P609" s="16" t="n"/>
      <c r="Q609" s="16" t="n"/>
      <c r="R609" s="17" t="n"/>
      <c r="S609" s="11" t="n"/>
      <c r="T609" s="18">
        <f>IF(OR(A609="",I609=""),"",A609+I609)</f>
        <v/>
      </c>
      <c r="U609" s="18">
        <f>IF(OR(A609="",K609=""),"",IF(J609="",A609,J609)+K609)</f>
        <v/>
      </c>
    </row>
    <row r="610">
      <c r="A610" s="10" t="n"/>
      <c r="B610" s="11" t="n"/>
      <c r="C610" s="12">
        <f>IF(B610="","",IFERROR(VLOOKUP(B610,'السيارات'!$A$5:$F$104,6,FALSE),""))</f>
        <v/>
      </c>
      <c r="D610" s="11" t="n"/>
      <c r="E610" s="12">
        <f>IF(D610="","",IFERROR(VLOOKUP(D610,'السائقون'!$A$5:$C$154,3,FALSE),""))</f>
        <v/>
      </c>
      <c r="F610" s="11" t="n"/>
      <c r="G610" s="11" t="n"/>
      <c r="H610" s="11" t="n"/>
      <c r="I610" s="13" t="n"/>
      <c r="J610" s="10" t="n"/>
      <c r="K610" s="13" t="n"/>
      <c r="L610" s="14" t="n"/>
      <c r="M610" s="14" t="n"/>
      <c r="N610" s="15">
        <f>IF(OR(L610="",M610=""),"",M610-L610)</f>
        <v/>
      </c>
      <c r="O610" s="15">
        <f>IF(OR(B610="",L610=""),"",IFERROR(L610-LOOKUP(2,1/($B$4:B609=B610),$M$4:M609),""))</f>
        <v/>
      </c>
      <c r="P610" s="16" t="n"/>
      <c r="Q610" s="16" t="n"/>
      <c r="R610" s="17" t="n"/>
      <c r="S610" s="11" t="n"/>
      <c r="T610" s="18">
        <f>IF(OR(A610="",I610=""),"",A610+I610)</f>
        <v/>
      </c>
      <c r="U610" s="18">
        <f>IF(OR(A610="",K610=""),"",IF(J610="",A610,J610)+K610)</f>
        <v/>
      </c>
    </row>
    <row r="611">
      <c r="A611" s="10" t="n"/>
      <c r="B611" s="11" t="n"/>
      <c r="C611" s="12">
        <f>IF(B611="","",IFERROR(VLOOKUP(B611,'السيارات'!$A$5:$F$104,6,FALSE),""))</f>
        <v/>
      </c>
      <c r="D611" s="11" t="n"/>
      <c r="E611" s="12">
        <f>IF(D611="","",IFERROR(VLOOKUP(D611,'السائقون'!$A$5:$C$154,3,FALSE),""))</f>
        <v/>
      </c>
      <c r="F611" s="11" t="n"/>
      <c r="G611" s="11" t="n"/>
      <c r="H611" s="11" t="n"/>
      <c r="I611" s="13" t="n"/>
      <c r="J611" s="10" t="n"/>
      <c r="K611" s="13" t="n"/>
      <c r="L611" s="14" t="n"/>
      <c r="M611" s="14" t="n"/>
      <c r="N611" s="15">
        <f>IF(OR(L611="",M611=""),"",M611-L611)</f>
        <v/>
      </c>
      <c r="O611" s="15">
        <f>IF(OR(B611="",L611=""),"",IFERROR(L611-LOOKUP(2,1/($B$4:B610=B611),$M$4:M610),""))</f>
        <v/>
      </c>
      <c r="P611" s="16" t="n"/>
      <c r="Q611" s="16" t="n"/>
      <c r="R611" s="17" t="n"/>
      <c r="S611" s="11" t="n"/>
      <c r="T611" s="18">
        <f>IF(OR(A611="",I611=""),"",A611+I611)</f>
        <v/>
      </c>
      <c r="U611" s="18">
        <f>IF(OR(A611="",K611=""),"",IF(J611="",A611,J611)+K611)</f>
        <v/>
      </c>
    </row>
    <row r="612">
      <c r="A612" s="10" t="n"/>
      <c r="B612" s="11" t="n"/>
      <c r="C612" s="12">
        <f>IF(B612="","",IFERROR(VLOOKUP(B612,'السيارات'!$A$5:$F$104,6,FALSE),""))</f>
        <v/>
      </c>
      <c r="D612" s="11" t="n"/>
      <c r="E612" s="12">
        <f>IF(D612="","",IFERROR(VLOOKUP(D612,'السائقون'!$A$5:$C$154,3,FALSE),""))</f>
        <v/>
      </c>
      <c r="F612" s="11" t="n"/>
      <c r="G612" s="11" t="n"/>
      <c r="H612" s="11" t="n"/>
      <c r="I612" s="13" t="n"/>
      <c r="J612" s="10" t="n"/>
      <c r="K612" s="13" t="n"/>
      <c r="L612" s="14" t="n"/>
      <c r="M612" s="14" t="n"/>
      <c r="N612" s="15">
        <f>IF(OR(L612="",M612=""),"",M612-L612)</f>
        <v/>
      </c>
      <c r="O612" s="15">
        <f>IF(OR(B612="",L612=""),"",IFERROR(L612-LOOKUP(2,1/($B$4:B611=B612),$M$4:M611),""))</f>
        <v/>
      </c>
      <c r="P612" s="16" t="n"/>
      <c r="Q612" s="16" t="n"/>
      <c r="R612" s="17" t="n"/>
      <c r="S612" s="11" t="n"/>
      <c r="T612" s="18">
        <f>IF(OR(A612="",I612=""),"",A612+I612)</f>
        <v/>
      </c>
      <c r="U612" s="18">
        <f>IF(OR(A612="",K612=""),"",IF(J612="",A612,J612)+K612)</f>
        <v/>
      </c>
    </row>
    <row r="613">
      <c r="A613" s="10" t="n"/>
      <c r="B613" s="11" t="n"/>
      <c r="C613" s="12">
        <f>IF(B613="","",IFERROR(VLOOKUP(B613,'السيارات'!$A$5:$F$104,6,FALSE),""))</f>
        <v/>
      </c>
      <c r="D613" s="11" t="n"/>
      <c r="E613" s="12">
        <f>IF(D613="","",IFERROR(VLOOKUP(D613,'السائقون'!$A$5:$C$154,3,FALSE),""))</f>
        <v/>
      </c>
      <c r="F613" s="11" t="n"/>
      <c r="G613" s="11" t="n"/>
      <c r="H613" s="11" t="n"/>
      <c r="I613" s="13" t="n"/>
      <c r="J613" s="10" t="n"/>
      <c r="K613" s="13" t="n"/>
      <c r="L613" s="14" t="n"/>
      <c r="M613" s="14" t="n"/>
      <c r="N613" s="15">
        <f>IF(OR(L613="",M613=""),"",M613-L613)</f>
        <v/>
      </c>
      <c r="O613" s="15">
        <f>IF(OR(B613="",L613=""),"",IFERROR(L613-LOOKUP(2,1/($B$4:B612=B613),$M$4:M612),""))</f>
        <v/>
      </c>
      <c r="P613" s="16" t="n"/>
      <c r="Q613" s="16" t="n"/>
      <c r="R613" s="17" t="n"/>
      <c r="S613" s="11" t="n"/>
      <c r="T613" s="18">
        <f>IF(OR(A613="",I613=""),"",A613+I613)</f>
        <v/>
      </c>
      <c r="U613" s="18">
        <f>IF(OR(A613="",K613=""),"",IF(J613="",A613,J613)+K613)</f>
        <v/>
      </c>
    </row>
    <row r="614">
      <c r="A614" s="10" t="n"/>
      <c r="B614" s="11" t="n"/>
      <c r="C614" s="12">
        <f>IF(B614="","",IFERROR(VLOOKUP(B614,'السيارات'!$A$5:$F$104,6,FALSE),""))</f>
        <v/>
      </c>
      <c r="D614" s="11" t="n"/>
      <c r="E614" s="12">
        <f>IF(D614="","",IFERROR(VLOOKUP(D614,'السائقون'!$A$5:$C$154,3,FALSE),""))</f>
        <v/>
      </c>
      <c r="F614" s="11" t="n"/>
      <c r="G614" s="11" t="n"/>
      <c r="H614" s="11" t="n"/>
      <c r="I614" s="13" t="n"/>
      <c r="J614" s="10" t="n"/>
      <c r="K614" s="13" t="n"/>
      <c r="L614" s="14" t="n"/>
      <c r="M614" s="14" t="n"/>
      <c r="N614" s="15">
        <f>IF(OR(L614="",M614=""),"",M614-L614)</f>
        <v/>
      </c>
      <c r="O614" s="15">
        <f>IF(OR(B614="",L614=""),"",IFERROR(L614-LOOKUP(2,1/($B$4:B613=B614),$M$4:M613),""))</f>
        <v/>
      </c>
      <c r="P614" s="16" t="n"/>
      <c r="Q614" s="16" t="n"/>
      <c r="R614" s="17" t="n"/>
      <c r="S614" s="11" t="n"/>
      <c r="T614" s="18">
        <f>IF(OR(A614="",I614=""),"",A614+I614)</f>
        <v/>
      </c>
      <c r="U614" s="18">
        <f>IF(OR(A614="",K614=""),"",IF(J614="",A614,J614)+K614)</f>
        <v/>
      </c>
    </row>
    <row r="615">
      <c r="A615" s="10" t="n"/>
      <c r="B615" s="11" t="n"/>
      <c r="C615" s="12">
        <f>IF(B615="","",IFERROR(VLOOKUP(B615,'السيارات'!$A$5:$F$104,6,FALSE),""))</f>
        <v/>
      </c>
      <c r="D615" s="11" t="n"/>
      <c r="E615" s="12">
        <f>IF(D615="","",IFERROR(VLOOKUP(D615,'السائقون'!$A$5:$C$154,3,FALSE),""))</f>
        <v/>
      </c>
      <c r="F615" s="11" t="n"/>
      <c r="G615" s="11" t="n"/>
      <c r="H615" s="11" t="n"/>
      <c r="I615" s="13" t="n"/>
      <c r="J615" s="10" t="n"/>
      <c r="K615" s="13" t="n"/>
      <c r="L615" s="14" t="n"/>
      <c r="M615" s="14" t="n"/>
      <c r="N615" s="15">
        <f>IF(OR(L615="",M615=""),"",M615-L615)</f>
        <v/>
      </c>
      <c r="O615" s="15">
        <f>IF(OR(B615="",L615=""),"",IFERROR(L615-LOOKUP(2,1/($B$4:B614=B615),$M$4:M614),""))</f>
        <v/>
      </c>
      <c r="P615" s="16" t="n"/>
      <c r="Q615" s="16" t="n"/>
      <c r="R615" s="17" t="n"/>
      <c r="S615" s="11" t="n"/>
      <c r="T615" s="18">
        <f>IF(OR(A615="",I615=""),"",A615+I615)</f>
        <v/>
      </c>
      <c r="U615" s="18">
        <f>IF(OR(A615="",K615=""),"",IF(J615="",A615,J615)+K615)</f>
        <v/>
      </c>
    </row>
    <row r="616">
      <c r="A616" s="10" t="n"/>
      <c r="B616" s="11" t="n"/>
      <c r="C616" s="12">
        <f>IF(B616="","",IFERROR(VLOOKUP(B616,'السيارات'!$A$5:$F$104,6,FALSE),""))</f>
        <v/>
      </c>
      <c r="D616" s="11" t="n"/>
      <c r="E616" s="12">
        <f>IF(D616="","",IFERROR(VLOOKUP(D616,'السائقون'!$A$5:$C$154,3,FALSE),""))</f>
        <v/>
      </c>
      <c r="F616" s="11" t="n"/>
      <c r="G616" s="11" t="n"/>
      <c r="H616" s="11" t="n"/>
      <c r="I616" s="13" t="n"/>
      <c r="J616" s="10" t="n"/>
      <c r="K616" s="13" t="n"/>
      <c r="L616" s="14" t="n"/>
      <c r="M616" s="14" t="n"/>
      <c r="N616" s="15">
        <f>IF(OR(L616="",M616=""),"",M616-L616)</f>
        <v/>
      </c>
      <c r="O616" s="15">
        <f>IF(OR(B616="",L616=""),"",IFERROR(L616-LOOKUP(2,1/($B$4:B615=B616),$M$4:M615),""))</f>
        <v/>
      </c>
      <c r="P616" s="16" t="n"/>
      <c r="Q616" s="16" t="n"/>
      <c r="R616" s="17" t="n"/>
      <c r="S616" s="11" t="n"/>
      <c r="T616" s="18">
        <f>IF(OR(A616="",I616=""),"",A616+I616)</f>
        <v/>
      </c>
      <c r="U616" s="18">
        <f>IF(OR(A616="",K616=""),"",IF(J616="",A616,J616)+K616)</f>
        <v/>
      </c>
    </row>
    <row r="617">
      <c r="A617" s="10" t="n"/>
      <c r="B617" s="11" t="n"/>
      <c r="C617" s="12">
        <f>IF(B617="","",IFERROR(VLOOKUP(B617,'السيارات'!$A$5:$F$104,6,FALSE),""))</f>
        <v/>
      </c>
      <c r="D617" s="11" t="n"/>
      <c r="E617" s="12">
        <f>IF(D617="","",IFERROR(VLOOKUP(D617,'السائقون'!$A$5:$C$154,3,FALSE),""))</f>
        <v/>
      </c>
      <c r="F617" s="11" t="n"/>
      <c r="G617" s="11" t="n"/>
      <c r="H617" s="11" t="n"/>
      <c r="I617" s="13" t="n"/>
      <c r="J617" s="10" t="n"/>
      <c r="K617" s="13" t="n"/>
      <c r="L617" s="14" t="n"/>
      <c r="M617" s="14" t="n"/>
      <c r="N617" s="15">
        <f>IF(OR(L617="",M617=""),"",M617-L617)</f>
        <v/>
      </c>
      <c r="O617" s="15">
        <f>IF(OR(B617="",L617=""),"",IFERROR(L617-LOOKUP(2,1/($B$4:B616=B617),$M$4:M616),""))</f>
        <v/>
      </c>
      <c r="P617" s="16" t="n"/>
      <c r="Q617" s="16" t="n"/>
      <c r="R617" s="17" t="n"/>
      <c r="S617" s="11" t="n"/>
      <c r="T617" s="18">
        <f>IF(OR(A617="",I617=""),"",A617+I617)</f>
        <v/>
      </c>
      <c r="U617" s="18">
        <f>IF(OR(A617="",K617=""),"",IF(J617="",A617,J617)+K617)</f>
        <v/>
      </c>
    </row>
    <row r="618">
      <c r="A618" s="10" t="n"/>
      <c r="B618" s="11" t="n"/>
      <c r="C618" s="12">
        <f>IF(B618="","",IFERROR(VLOOKUP(B618,'السيارات'!$A$5:$F$104,6,FALSE),""))</f>
        <v/>
      </c>
      <c r="D618" s="11" t="n"/>
      <c r="E618" s="12">
        <f>IF(D618="","",IFERROR(VLOOKUP(D618,'السائقون'!$A$5:$C$154,3,FALSE),""))</f>
        <v/>
      </c>
      <c r="F618" s="11" t="n"/>
      <c r="G618" s="11" t="n"/>
      <c r="H618" s="11" t="n"/>
      <c r="I618" s="13" t="n"/>
      <c r="J618" s="10" t="n"/>
      <c r="K618" s="13" t="n"/>
      <c r="L618" s="14" t="n"/>
      <c r="M618" s="14" t="n"/>
      <c r="N618" s="15">
        <f>IF(OR(L618="",M618=""),"",M618-L618)</f>
        <v/>
      </c>
      <c r="O618" s="15">
        <f>IF(OR(B618="",L618=""),"",IFERROR(L618-LOOKUP(2,1/($B$4:B617=B618),$M$4:M617),""))</f>
        <v/>
      </c>
      <c r="P618" s="16" t="n"/>
      <c r="Q618" s="16" t="n"/>
      <c r="R618" s="17" t="n"/>
      <c r="S618" s="11" t="n"/>
      <c r="T618" s="18">
        <f>IF(OR(A618="",I618=""),"",A618+I618)</f>
        <v/>
      </c>
      <c r="U618" s="18">
        <f>IF(OR(A618="",K618=""),"",IF(J618="",A618,J618)+K618)</f>
        <v/>
      </c>
    </row>
    <row r="619">
      <c r="A619" s="10" t="n"/>
      <c r="B619" s="11" t="n"/>
      <c r="C619" s="12">
        <f>IF(B619="","",IFERROR(VLOOKUP(B619,'السيارات'!$A$5:$F$104,6,FALSE),""))</f>
        <v/>
      </c>
      <c r="D619" s="11" t="n"/>
      <c r="E619" s="12">
        <f>IF(D619="","",IFERROR(VLOOKUP(D619,'السائقون'!$A$5:$C$154,3,FALSE),""))</f>
        <v/>
      </c>
      <c r="F619" s="11" t="n"/>
      <c r="G619" s="11" t="n"/>
      <c r="H619" s="11" t="n"/>
      <c r="I619" s="13" t="n"/>
      <c r="J619" s="10" t="n"/>
      <c r="K619" s="13" t="n"/>
      <c r="L619" s="14" t="n"/>
      <c r="M619" s="14" t="n"/>
      <c r="N619" s="15">
        <f>IF(OR(L619="",M619=""),"",M619-L619)</f>
        <v/>
      </c>
      <c r="O619" s="15">
        <f>IF(OR(B619="",L619=""),"",IFERROR(L619-LOOKUP(2,1/($B$4:B618=B619),$M$4:M618),""))</f>
        <v/>
      </c>
      <c r="P619" s="16" t="n"/>
      <c r="Q619" s="16" t="n"/>
      <c r="R619" s="17" t="n"/>
      <c r="S619" s="11" t="n"/>
      <c r="T619" s="18">
        <f>IF(OR(A619="",I619=""),"",A619+I619)</f>
        <v/>
      </c>
      <c r="U619" s="18">
        <f>IF(OR(A619="",K619=""),"",IF(J619="",A619,J619)+K619)</f>
        <v/>
      </c>
    </row>
    <row r="620">
      <c r="A620" s="10" t="n"/>
      <c r="B620" s="11" t="n"/>
      <c r="C620" s="12">
        <f>IF(B620="","",IFERROR(VLOOKUP(B620,'السيارات'!$A$5:$F$104,6,FALSE),""))</f>
        <v/>
      </c>
      <c r="D620" s="11" t="n"/>
      <c r="E620" s="12">
        <f>IF(D620="","",IFERROR(VLOOKUP(D620,'السائقون'!$A$5:$C$154,3,FALSE),""))</f>
        <v/>
      </c>
      <c r="F620" s="11" t="n"/>
      <c r="G620" s="11" t="n"/>
      <c r="H620" s="11" t="n"/>
      <c r="I620" s="13" t="n"/>
      <c r="J620" s="10" t="n"/>
      <c r="K620" s="13" t="n"/>
      <c r="L620" s="14" t="n"/>
      <c r="M620" s="14" t="n"/>
      <c r="N620" s="15">
        <f>IF(OR(L620="",M620=""),"",M620-L620)</f>
        <v/>
      </c>
      <c r="O620" s="15">
        <f>IF(OR(B620="",L620=""),"",IFERROR(L620-LOOKUP(2,1/($B$4:B619=B620),$M$4:M619),""))</f>
        <v/>
      </c>
      <c r="P620" s="16" t="n"/>
      <c r="Q620" s="16" t="n"/>
      <c r="R620" s="17" t="n"/>
      <c r="S620" s="11" t="n"/>
      <c r="T620" s="18">
        <f>IF(OR(A620="",I620=""),"",A620+I620)</f>
        <v/>
      </c>
      <c r="U620" s="18">
        <f>IF(OR(A620="",K620=""),"",IF(J620="",A620,J620)+K620)</f>
        <v/>
      </c>
    </row>
    <row r="621">
      <c r="A621" s="10" t="n"/>
      <c r="B621" s="11" t="n"/>
      <c r="C621" s="12">
        <f>IF(B621="","",IFERROR(VLOOKUP(B621,'السيارات'!$A$5:$F$104,6,FALSE),""))</f>
        <v/>
      </c>
      <c r="D621" s="11" t="n"/>
      <c r="E621" s="12">
        <f>IF(D621="","",IFERROR(VLOOKUP(D621,'السائقون'!$A$5:$C$154,3,FALSE),""))</f>
        <v/>
      </c>
      <c r="F621" s="11" t="n"/>
      <c r="G621" s="11" t="n"/>
      <c r="H621" s="11" t="n"/>
      <c r="I621" s="13" t="n"/>
      <c r="J621" s="10" t="n"/>
      <c r="K621" s="13" t="n"/>
      <c r="L621" s="14" t="n"/>
      <c r="M621" s="14" t="n"/>
      <c r="N621" s="15">
        <f>IF(OR(L621="",M621=""),"",M621-L621)</f>
        <v/>
      </c>
      <c r="O621" s="15">
        <f>IF(OR(B621="",L621=""),"",IFERROR(L621-LOOKUP(2,1/($B$4:B620=B621),$M$4:M620),""))</f>
        <v/>
      </c>
      <c r="P621" s="16" t="n"/>
      <c r="Q621" s="16" t="n"/>
      <c r="R621" s="17" t="n"/>
      <c r="S621" s="11" t="n"/>
      <c r="T621" s="18">
        <f>IF(OR(A621="",I621=""),"",A621+I621)</f>
        <v/>
      </c>
      <c r="U621" s="18">
        <f>IF(OR(A621="",K621=""),"",IF(J621="",A621,J621)+K621)</f>
        <v/>
      </c>
    </row>
    <row r="622">
      <c r="A622" s="10" t="n"/>
      <c r="B622" s="11" t="n"/>
      <c r="C622" s="12">
        <f>IF(B622="","",IFERROR(VLOOKUP(B622,'السيارات'!$A$5:$F$104,6,FALSE),""))</f>
        <v/>
      </c>
      <c r="D622" s="11" t="n"/>
      <c r="E622" s="12">
        <f>IF(D622="","",IFERROR(VLOOKUP(D622,'السائقون'!$A$5:$C$154,3,FALSE),""))</f>
        <v/>
      </c>
      <c r="F622" s="11" t="n"/>
      <c r="G622" s="11" t="n"/>
      <c r="H622" s="11" t="n"/>
      <c r="I622" s="13" t="n"/>
      <c r="J622" s="10" t="n"/>
      <c r="K622" s="13" t="n"/>
      <c r="L622" s="14" t="n"/>
      <c r="M622" s="14" t="n"/>
      <c r="N622" s="15">
        <f>IF(OR(L622="",M622=""),"",M622-L622)</f>
        <v/>
      </c>
      <c r="O622" s="15">
        <f>IF(OR(B622="",L622=""),"",IFERROR(L622-LOOKUP(2,1/($B$4:B621=B622),$M$4:M621),""))</f>
        <v/>
      </c>
      <c r="P622" s="16" t="n"/>
      <c r="Q622" s="16" t="n"/>
      <c r="R622" s="17" t="n"/>
      <c r="S622" s="11" t="n"/>
      <c r="T622" s="18">
        <f>IF(OR(A622="",I622=""),"",A622+I622)</f>
        <v/>
      </c>
      <c r="U622" s="18">
        <f>IF(OR(A622="",K622=""),"",IF(J622="",A622,J622)+K622)</f>
        <v/>
      </c>
    </row>
    <row r="623">
      <c r="A623" s="10" t="n"/>
      <c r="B623" s="11" t="n"/>
      <c r="C623" s="12">
        <f>IF(B623="","",IFERROR(VLOOKUP(B623,'السيارات'!$A$5:$F$104,6,FALSE),""))</f>
        <v/>
      </c>
      <c r="D623" s="11" t="n"/>
      <c r="E623" s="12">
        <f>IF(D623="","",IFERROR(VLOOKUP(D623,'السائقون'!$A$5:$C$154,3,FALSE),""))</f>
        <v/>
      </c>
      <c r="F623" s="11" t="n"/>
      <c r="G623" s="11" t="n"/>
      <c r="H623" s="11" t="n"/>
      <c r="I623" s="13" t="n"/>
      <c r="J623" s="10" t="n"/>
      <c r="K623" s="13" t="n"/>
      <c r="L623" s="14" t="n"/>
      <c r="M623" s="14" t="n"/>
      <c r="N623" s="15">
        <f>IF(OR(L623="",M623=""),"",M623-L623)</f>
        <v/>
      </c>
      <c r="O623" s="15">
        <f>IF(OR(B623="",L623=""),"",IFERROR(L623-LOOKUP(2,1/($B$4:B622=B623),$M$4:M622),""))</f>
        <v/>
      </c>
      <c r="P623" s="16" t="n"/>
      <c r="Q623" s="16" t="n"/>
      <c r="R623" s="17" t="n"/>
      <c r="S623" s="11" t="n"/>
      <c r="T623" s="18">
        <f>IF(OR(A623="",I623=""),"",A623+I623)</f>
        <v/>
      </c>
      <c r="U623" s="18">
        <f>IF(OR(A623="",K623=""),"",IF(J623="",A623,J623)+K623)</f>
        <v/>
      </c>
    </row>
    <row r="624">
      <c r="A624" s="10" t="n"/>
      <c r="B624" s="11" t="n"/>
      <c r="C624" s="12">
        <f>IF(B624="","",IFERROR(VLOOKUP(B624,'السيارات'!$A$5:$F$104,6,FALSE),""))</f>
        <v/>
      </c>
      <c r="D624" s="11" t="n"/>
      <c r="E624" s="12">
        <f>IF(D624="","",IFERROR(VLOOKUP(D624,'السائقون'!$A$5:$C$154,3,FALSE),""))</f>
        <v/>
      </c>
      <c r="F624" s="11" t="n"/>
      <c r="G624" s="11" t="n"/>
      <c r="H624" s="11" t="n"/>
      <c r="I624" s="13" t="n"/>
      <c r="J624" s="10" t="n"/>
      <c r="K624" s="13" t="n"/>
      <c r="L624" s="14" t="n"/>
      <c r="M624" s="14" t="n"/>
      <c r="N624" s="15">
        <f>IF(OR(L624="",M624=""),"",M624-L624)</f>
        <v/>
      </c>
      <c r="O624" s="15">
        <f>IF(OR(B624="",L624=""),"",IFERROR(L624-LOOKUP(2,1/($B$4:B623=B624),$M$4:M623),""))</f>
        <v/>
      </c>
      <c r="P624" s="16" t="n"/>
      <c r="Q624" s="16" t="n"/>
      <c r="R624" s="17" t="n"/>
      <c r="S624" s="11" t="n"/>
      <c r="T624" s="18">
        <f>IF(OR(A624="",I624=""),"",A624+I624)</f>
        <v/>
      </c>
      <c r="U624" s="18">
        <f>IF(OR(A624="",K624=""),"",IF(J624="",A624,J624)+K624)</f>
        <v/>
      </c>
    </row>
    <row r="625">
      <c r="A625" s="10" t="n"/>
      <c r="B625" s="11" t="n"/>
      <c r="C625" s="12">
        <f>IF(B625="","",IFERROR(VLOOKUP(B625,'السيارات'!$A$5:$F$104,6,FALSE),""))</f>
        <v/>
      </c>
      <c r="D625" s="11" t="n"/>
      <c r="E625" s="12">
        <f>IF(D625="","",IFERROR(VLOOKUP(D625,'السائقون'!$A$5:$C$154,3,FALSE),""))</f>
        <v/>
      </c>
      <c r="F625" s="11" t="n"/>
      <c r="G625" s="11" t="n"/>
      <c r="H625" s="11" t="n"/>
      <c r="I625" s="13" t="n"/>
      <c r="J625" s="10" t="n"/>
      <c r="K625" s="13" t="n"/>
      <c r="L625" s="14" t="n"/>
      <c r="M625" s="14" t="n"/>
      <c r="N625" s="15">
        <f>IF(OR(L625="",M625=""),"",M625-L625)</f>
        <v/>
      </c>
      <c r="O625" s="15">
        <f>IF(OR(B625="",L625=""),"",IFERROR(L625-LOOKUP(2,1/($B$4:B624=B625),$M$4:M624),""))</f>
        <v/>
      </c>
      <c r="P625" s="16" t="n"/>
      <c r="Q625" s="16" t="n"/>
      <c r="R625" s="17" t="n"/>
      <c r="S625" s="11" t="n"/>
      <c r="T625" s="18">
        <f>IF(OR(A625="",I625=""),"",A625+I625)</f>
        <v/>
      </c>
      <c r="U625" s="18">
        <f>IF(OR(A625="",K625=""),"",IF(J625="",A625,J625)+K625)</f>
        <v/>
      </c>
    </row>
    <row r="626">
      <c r="A626" s="10" t="n"/>
      <c r="B626" s="11" t="n"/>
      <c r="C626" s="12">
        <f>IF(B626="","",IFERROR(VLOOKUP(B626,'السيارات'!$A$5:$F$104,6,FALSE),""))</f>
        <v/>
      </c>
      <c r="D626" s="11" t="n"/>
      <c r="E626" s="12">
        <f>IF(D626="","",IFERROR(VLOOKUP(D626,'السائقون'!$A$5:$C$154,3,FALSE),""))</f>
        <v/>
      </c>
      <c r="F626" s="11" t="n"/>
      <c r="G626" s="11" t="n"/>
      <c r="H626" s="11" t="n"/>
      <c r="I626" s="13" t="n"/>
      <c r="J626" s="10" t="n"/>
      <c r="K626" s="13" t="n"/>
      <c r="L626" s="14" t="n"/>
      <c r="M626" s="14" t="n"/>
      <c r="N626" s="15">
        <f>IF(OR(L626="",M626=""),"",M626-L626)</f>
        <v/>
      </c>
      <c r="O626" s="15">
        <f>IF(OR(B626="",L626=""),"",IFERROR(L626-LOOKUP(2,1/($B$4:B625=B626),$M$4:M625),""))</f>
        <v/>
      </c>
      <c r="P626" s="16" t="n"/>
      <c r="Q626" s="16" t="n"/>
      <c r="R626" s="17" t="n"/>
      <c r="S626" s="11" t="n"/>
      <c r="T626" s="18">
        <f>IF(OR(A626="",I626=""),"",A626+I626)</f>
        <v/>
      </c>
      <c r="U626" s="18">
        <f>IF(OR(A626="",K626=""),"",IF(J626="",A626,J626)+K626)</f>
        <v/>
      </c>
    </row>
    <row r="627">
      <c r="A627" s="10" t="n"/>
      <c r="B627" s="11" t="n"/>
      <c r="C627" s="12">
        <f>IF(B627="","",IFERROR(VLOOKUP(B627,'السيارات'!$A$5:$F$104,6,FALSE),""))</f>
        <v/>
      </c>
      <c r="D627" s="11" t="n"/>
      <c r="E627" s="12">
        <f>IF(D627="","",IFERROR(VLOOKUP(D627,'السائقون'!$A$5:$C$154,3,FALSE),""))</f>
        <v/>
      </c>
      <c r="F627" s="11" t="n"/>
      <c r="G627" s="11" t="n"/>
      <c r="H627" s="11" t="n"/>
      <c r="I627" s="13" t="n"/>
      <c r="J627" s="10" t="n"/>
      <c r="K627" s="13" t="n"/>
      <c r="L627" s="14" t="n"/>
      <c r="M627" s="14" t="n"/>
      <c r="N627" s="15">
        <f>IF(OR(L627="",M627=""),"",M627-L627)</f>
        <v/>
      </c>
      <c r="O627" s="15">
        <f>IF(OR(B627="",L627=""),"",IFERROR(L627-LOOKUP(2,1/($B$4:B626=B627),$M$4:M626),""))</f>
        <v/>
      </c>
      <c r="P627" s="16" t="n"/>
      <c r="Q627" s="16" t="n"/>
      <c r="R627" s="17" t="n"/>
      <c r="S627" s="11" t="n"/>
      <c r="T627" s="18">
        <f>IF(OR(A627="",I627=""),"",A627+I627)</f>
        <v/>
      </c>
      <c r="U627" s="18">
        <f>IF(OR(A627="",K627=""),"",IF(J627="",A627,J627)+K627)</f>
        <v/>
      </c>
    </row>
    <row r="628">
      <c r="A628" s="10" t="n"/>
      <c r="B628" s="11" t="n"/>
      <c r="C628" s="12">
        <f>IF(B628="","",IFERROR(VLOOKUP(B628,'السيارات'!$A$5:$F$104,6,FALSE),""))</f>
        <v/>
      </c>
      <c r="D628" s="11" t="n"/>
      <c r="E628" s="12">
        <f>IF(D628="","",IFERROR(VLOOKUP(D628,'السائقون'!$A$5:$C$154,3,FALSE),""))</f>
        <v/>
      </c>
      <c r="F628" s="11" t="n"/>
      <c r="G628" s="11" t="n"/>
      <c r="H628" s="11" t="n"/>
      <c r="I628" s="13" t="n"/>
      <c r="J628" s="10" t="n"/>
      <c r="K628" s="13" t="n"/>
      <c r="L628" s="14" t="n"/>
      <c r="M628" s="14" t="n"/>
      <c r="N628" s="15">
        <f>IF(OR(L628="",M628=""),"",M628-L628)</f>
        <v/>
      </c>
      <c r="O628" s="15">
        <f>IF(OR(B628="",L628=""),"",IFERROR(L628-LOOKUP(2,1/($B$4:B627=B628),$M$4:M627),""))</f>
        <v/>
      </c>
      <c r="P628" s="16" t="n"/>
      <c r="Q628" s="16" t="n"/>
      <c r="R628" s="17" t="n"/>
      <c r="S628" s="11" t="n"/>
      <c r="T628" s="18">
        <f>IF(OR(A628="",I628=""),"",A628+I628)</f>
        <v/>
      </c>
      <c r="U628" s="18">
        <f>IF(OR(A628="",K628=""),"",IF(J628="",A628,J628)+K628)</f>
        <v/>
      </c>
    </row>
    <row r="629">
      <c r="A629" s="10" t="n"/>
      <c r="B629" s="11" t="n"/>
      <c r="C629" s="12">
        <f>IF(B629="","",IFERROR(VLOOKUP(B629,'السيارات'!$A$5:$F$104,6,FALSE),""))</f>
        <v/>
      </c>
      <c r="D629" s="11" t="n"/>
      <c r="E629" s="12">
        <f>IF(D629="","",IFERROR(VLOOKUP(D629,'السائقون'!$A$5:$C$154,3,FALSE),""))</f>
        <v/>
      </c>
      <c r="F629" s="11" t="n"/>
      <c r="G629" s="11" t="n"/>
      <c r="H629" s="11" t="n"/>
      <c r="I629" s="13" t="n"/>
      <c r="J629" s="10" t="n"/>
      <c r="K629" s="13" t="n"/>
      <c r="L629" s="14" t="n"/>
      <c r="M629" s="14" t="n"/>
      <c r="N629" s="15">
        <f>IF(OR(L629="",M629=""),"",M629-L629)</f>
        <v/>
      </c>
      <c r="O629" s="15">
        <f>IF(OR(B629="",L629=""),"",IFERROR(L629-LOOKUP(2,1/($B$4:B628=B629),$M$4:M628),""))</f>
        <v/>
      </c>
      <c r="P629" s="16" t="n"/>
      <c r="Q629" s="16" t="n"/>
      <c r="R629" s="17" t="n"/>
      <c r="S629" s="11" t="n"/>
      <c r="T629" s="18">
        <f>IF(OR(A629="",I629=""),"",A629+I629)</f>
        <v/>
      </c>
      <c r="U629" s="18">
        <f>IF(OR(A629="",K629=""),"",IF(J629="",A629,J629)+K629)</f>
        <v/>
      </c>
    </row>
    <row r="630">
      <c r="A630" s="10" t="n"/>
      <c r="B630" s="11" t="n"/>
      <c r="C630" s="12">
        <f>IF(B630="","",IFERROR(VLOOKUP(B630,'السيارات'!$A$5:$F$104,6,FALSE),""))</f>
        <v/>
      </c>
      <c r="D630" s="11" t="n"/>
      <c r="E630" s="12">
        <f>IF(D630="","",IFERROR(VLOOKUP(D630,'السائقون'!$A$5:$C$154,3,FALSE),""))</f>
        <v/>
      </c>
      <c r="F630" s="11" t="n"/>
      <c r="G630" s="11" t="n"/>
      <c r="H630" s="11" t="n"/>
      <c r="I630" s="13" t="n"/>
      <c r="J630" s="10" t="n"/>
      <c r="K630" s="13" t="n"/>
      <c r="L630" s="14" t="n"/>
      <c r="M630" s="14" t="n"/>
      <c r="N630" s="15">
        <f>IF(OR(L630="",M630=""),"",M630-L630)</f>
        <v/>
      </c>
      <c r="O630" s="15">
        <f>IF(OR(B630="",L630=""),"",IFERROR(L630-LOOKUP(2,1/($B$4:B629=B630),$M$4:M629),""))</f>
        <v/>
      </c>
      <c r="P630" s="16" t="n"/>
      <c r="Q630" s="16" t="n"/>
      <c r="R630" s="17" t="n"/>
      <c r="S630" s="11" t="n"/>
      <c r="T630" s="18">
        <f>IF(OR(A630="",I630=""),"",A630+I630)</f>
        <v/>
      </c>
      <c r="U630" s="18">
        <f>IF(OR(A630="",K630=""),"",IF(J630="",A630,J630)+K630)</f>
        <v/>
      </c>
    </row>
    <row r="631">
      <c r="A631" s="10" t="n"/>
      <c r="B631" s="11" t="n"/>
      <c r="C631" s="12">
        <f>IF(B631="","",IFERROR(VLOOKUP(B631,'السيارات'!$A$5:$F$104,6,FALSE),""))</f>
        <v/>
      </c>
      <c r="D631" s="11" t="n"/>
      <c r="E631" s="12">
        <f>IF(D631="","",IFERROR(VLOOKUP(D631,'السائقون'!$A$5:$C$154,3,FALSE),""))</f>
        <v/>
      </c>
      <c r="F631" s="11" t="n"/>
      <c r="G631" s="11" t="n"/>
      <c r="H631" s="11" t="n"/>
      <c r="I631" s="13" t="n"/>
      <c r="J631" s="10" t="n"/>
      <c r="K631" s="13" t="n"/>
      <c r="L631" s="14" t="n"/>
      <c r="M631" s="14" t="n"/>
      <c r="N631" s="15">
        <f>IF(OR(L631="",M631=""),"",M631-L631)</f>
        <v/>
      </c>
      <c r="O631" s="15">
        <f>IF(OR(B631="",L631=""),"",IFERROR(L631-LOOKUP(2,1/($B$4:B630=B631),$M$4:M630),""))</f>
        <v/>
      </c>
      <c r="P631" s="16" t="n"/>
      <c r="Q631" s="16" t="n"/>
      <c r="R631" s="17" t="n"/>
      <c r="S631" s="11" t="n"/>
      <c r="T631" s="18">
        <f>IF(OR(A631="",I631=""),"",A631+I631)</f>
        <v/>
      </c>
      <c r="U631" s="18">
        <f>IF(OR(A631="",K631=""),"",IF(J631="",A631,J631)+K631)</f>
        <v/>
      </c>
    </row>
    <row r="632">
      <c r="A632" s="10" t="n"/>
      <c r="B632" s="11" t="n"/>
      <c r="C632" s="12">
        <f>IF(B632="","",IFERROR(VLOOKUP(B632,'السيارات'!$A$5:$F$104,6,FALSE),""))</f>
        <v/>
      </c>
      <c r="D632" s="11" t="n"/>
      <c r="E632" s="12">
        <f>IF(D632="","",IFERROR(VLOOKUP(D632,'السائقون'!$A$5:$C$154,3,FALSE),""))</f>
        <v/>
      </c>
      <c r="F632" s="11" t="n"/>
      <c r="G632" s="11" t="n"/>
      <c r="H632" s="11" t="n"/>
      <c r="I632" s="13" t="n"/>
      <c r="J632" s="10" t="n"/>
      <c r="K632" s="13" t="n"/>
      <c r="L632" s="14" t="n"/>
      <c r="M632" s="14" t="n"/>
      <c r="N632" s="15">
        <f>IF(OR(L632="",M632=""),"",M632-L632)</f>
        <v/>
      </c>
      <c r="O632" s="15">
        <f>IF(OR(B632="",L632=""),"",IFERROR(L632-LOOKUP(2,1/($B$4:B631=B632),$M$4:M631),""))</f>
        <v/>
      </c>
      <c r="P632" s="16" t="n"/>
      <c r="Q632" s="16" t="n"/>
      <c r="R632" s="17" t="n"/>
      <c r="S632" s="11" t="n"/>
      <c r="T632" s="18">
        <f>IF(OR(A632="",I632=""),"",A632+I632)</f>
        <v/>
      </c>
      <c r="U632" s="18">
        <f>IF(OR(A632="",K632=""),"",IF(J632="",A632,J632)+K632)</f>
        <v/>
      </c>
    </row>
    <row r="633">
      <c r="A633" s="10" t="n"/>
      <c r="B633" s="11" t="n"/>
      <c r="C633" s="12">
        <f>IF(B633="","",IFERROR(VLOOKUP(B633,'السيارات'!$A$5:$F$104,6,FALSE),""))</f>
        <v/>
      </c>
      <c r="D633" s="11" t="n"/>
      <c r="E633" s="12">
        <f>IF(D633="","",IFERROR(VLOOKUP(D633,'السائقون'!$A$5:$C$154,3,FALSE),""))</f>
        <v/>
      </c>
      <c r="F633" s="11" t="n"/>
      <c r="G633" s="11" t="n"/>
      <c r="H633" s="11" t="n"/>
      <c r="I633" s="13" t="n"/>
      <c r="J633" s="10" t="n"/>
      <c r="K633" s="13" t="n"/>
      <c r="L633" s="14" t="n"/>
      <c r="M633" s="14" t="n"/>
      <c r="N633" s="15">
        <f>IF(OR(L633="",M633=""),"",M633-L633)</f>
        <v/>
      </c>
      <c r="O633" s="15">
        <f>IF(OR(B633="",L633=""),"",IFERROR(L633-LOOKUP(2,1/($B$4:B632=B633),$M$4:M632),""))</f>
        <v/>
      </c>
      <c r="P633" s="16" t="n"/>
      <c r="Q633" s="16" t="n"/>
      <c r="R633" s="17" t="n"/>
      <c r="S633" s="11" t="n"/>
      <c r="T633" s="18">
        <f>IF(OR(A633="",I633=""),"",A633+I633)</f>
        <v/>
      </c>
      <c r="U633" s="18">
        <f>IF(OR(A633="",K633=""),"",IF(J633="",A633,J633)+K633)</f>
        <v/>
      </c>
    </row>
    <row r="634">
      <c r="A634" s="10" t="n"/>
      <c r="B634" s="11" t="n"/>
      <c r="C634" s="12">
        <f>IF(B634="","",IFERROR(VLOOKUP(B634,'السيارات'!$A$5:$F$104,6,FALSE),""))</f>
        <v/>
      </c>
      <c r="D634" s="11" t="n"/>
      <c r="E634" s="12">
        <f>IF(D634="","",IFERROR(VLOOKUP(D634,'السائقون'!$A$5:$C$154,3,FALSE),""))</f>
        <v/>
      </c>
      <c r="F634" s="11" t="n"/>
      <c r="G634" s="11" t="n"/>
      <c r="H634" s="11" t="n"/>
      <c r="I634" s="13" t="n"/>
      <c r="J634" s="10" t="n"/>
      <c r="K634" s="13" t="n"/>
      <c r="L634" s="14" t="n"/>
      <c r="M634" s="14" t="n"/>
      <c r="N634" s="15">
        <f>IF(OR(L634="",M634=""),"",M634-L634)</f>
        <v/>
      </c>
      <c r="O634" s="15">
        <f>IF(OR(B634="",L634=""),"",IFERROR(L634-LOOKUP(2,1/($B$4:B633=B634),$M$4:M633),""))</f>
        <v/>
      </c>
      <c r="P634" s="16" t="n"/>
      <c r="Q634" s="16" t="n"/>
      <c r="R634" s="17" t="n"/>
      <c r="S634" s="11" t="n"/>
      <c r="T634" s="18">
        <f>IF(OR(A634="",I634=""),"",A634+I634)</f>
        <v/>
      </c>
      <c r="U634" s="18">
        <f>IF(OR(A634="",K634=""),"",IF(J634="",A634,J634)+K634)</f>
        <v/>
      </c>
    </row>
    <row r="635">
      <c r="A635" s="10" t="n"/>
      <c r="B635" s="11" t="n"/>
      <c r="C635" s="12">
        <f>IF(B635="","",IFERROR(VLOOKUP(B635,'السيارات'!$A$5:$F$104,6,FALSE),""))</f>
        <v/>
      </c>
      <c r="D635" s="11" t="n"/>
      <c r="E635" s="12">
        <f>IF(D635="","",IFERROR(VLOOKUP(D635,'السائقون'!$A$5:$C$154,3,FALSE),""))</f>
        <v/>
      </c>
      <c r="F635" s="11" t="n"/>
      <c r="G635" s="11" t="n"/>
      <c r="H635" s="11" t="n"/>
      <c r="I635" s="13" t="n"/>
      <c r="J635" s="10" t="n"/>
      <c r="K635" s="13" t="n"/>
      <c r="L635" s="14" t="n"/>
      <c r="M635" s="14" t="n"/>
      <c r="N635" s="15">
        <f>IF(OR(L635="",M635=""),"",M635-L635)</f>
        <v/>
      </c>
      <c r="O635" s="15">
        <f>IF(OR(B635="",L635=""),"",IFERROR(L635-LOOKUP(2,1/($B$4:B634=B635),$M$4:M634),""))</f>
        <v/>
      </c>
      <c r="P635" s="16" t="n"/>
      <c r="Q635" s="16" t="n"/>
      <c r="R635" s="17" t="n"/>
      <c r="S635" s="11" t="n"/>
      <c r="T635" s="18">
        <f>IF(OR(A635="",I635=""),"",A635+I635)</f>
        <v/>
      </c>
      <c r="U635" s="18">
        <f>IF(OR(A635="",K635=""),"",IF(J635="",A635,J635)+K635)</f>
        <v/>
      </c>
    </row>
    <row r="636">
      <c r="A636" s="10" t="n"/>
      <c r="B636" s="11" t="n"/>
      <c r="C636" s="12">
        <f>IF(B636="","",IFERROR(VLOOKUP(B636,'السيارات'!$A$5:$F$104,6,FALSE),""))</f>
        <v/>
      </c>
      <c r="D636" s="11" t="n"/>
      <c r="E636" s="12">
        <f>IF(D636="","",IFERROR(VLOOKUP(D636,'السائقون'!$A$5:$C$154,3,FALSE),""))</f>
        <v/>
      </c>
      <c r="F636" s="11" t="n"/>
      <c r="G636" s="11" t="n"/>
      <c r="H636" s="11" t="n"/>
      <c r="I636" s="13" t="n"/>
      <c r="J636" s="10" t="n"/>
      <c r="K636" s="13" t="n"/>
      <c r="L636" s="14" t="n"/>
      <c r="M636" s="14" t="n"/>
      <c r="N636" s="15">
        <f>IF(OR(L636="",M636=""),"",M636-L636)</f>
        <v/>
      </c>
      <c r="O636" s="15">
        <f>IF(OR(B636="",L636=""),"",IFERROR(L636-LOOKUP(2,1/($B$4:B635=B636),$M$4:M635),""))</f>
        <v/>
      </c>
      <c r="P636" s="16" t="n"/>
      <c r="Q636" s="16" t="n"/>
      <c r="R636" s="17" t="n"/>
      <c r="S636" s="11" t="n"/>
      <c r="T636" s="18">
        <f>IF(OR(A636="",I636=""),"",A636+I636)</f>
        <v/>
      </c>
      <c r="U636" s="18">
        <f>IF(OR(A636="",K636=""),"",IF(J636="",A636,J636)+K636)</f>
        <v/>
      </c>
    </row>
    <row r="637">
      <c r="A637" s="10" t="n"/>
      <c r="B637" s="11" t="n"/>
      <c r="C637" s="12">
        <f>IF(B637="","",IFERROR(VLOOKUP(B637,'السيارات'!$A$5:$F$104,6,FALSE),""))</f>
        <v/>
      </c>
      <c r="D637" s="11" t="n"/>
      <c r="E637" s="12">
        <f>IF(D637="","",IFERROR(VLOOKUP(D637,'السائقون'!$A$5:$C$154,3,FALSE),""))</f>
        <v/>
      </c>
      <c r="F637" s="11" t="n"/>
      <c r="G637" s="11" t="n"/>
      <c r="H637" s="11" t="n"/>
      <c r="I637" s="13" t="n"/>
      <c r="J637" s="10" t="n"/>
      <c r="K637" s="13" t="n"/>
      <c r="L637" s="14" t="n"/>
      <c r="M637" s="14" t="n"/>
      <c r="N637" s="15">
        <f>IF(OR(L637="",M637=""),"",M637-L637)</f>
        <v/>
      </c>
      <c r="O637" s="15">
        <f>IF(OR(B637="",L637=""),"",IFERROR(L637-LOOKUP(2,1/($B$4:B636=B637),$M$4:M636),""))</f>
        <v/>
      </c>
      <c r="P637" s="16" t="n"/>
      <c r="Q637" s="16" t="n"/>
      <c r="R637" s="17" t="n"/>
      <c r="S637" s="11" t="n"/>
      <c r="T637" s="18">
        <f>IF(OR(A637="",I637=""),"",A637+I637)</f>
        <v/>
      </c>
      <c r="U637" s="18">
        <f>IF(OR(A637="",K637=""),"",IF(J637="",A637,J637)+K637)</f>
        <v/>
      </c>
    </row>
    <row r="638">
      <c r="A638" s="10" t="n"/>
      <c r="B638" s="11" t="n"/>
      <c r="C638" s="12">
        <f>IF(B638="","",IFERROR(VLOOKUP(B638,'السيارات'!$A$5:$F$104,6,FALSE),""))</f>
        <v/>
      </c>
      <c r="D638" s="11" t="n"/>
      <c r="E638" s="12">
        <f>IF(D638="","",IFERROR(VLOOKUP(D638,'السائقون'!$A$5:$C$154,3,FALSE),""))</f>
        <v/>
      </c>
      <c r="F638" s="11" t="n"/>
      <c r="G638" s="11" t="n"/>
      <c r="H638" s="11" t="n"/>
      <c r="I638" s="13" t="n"/>
      <c r="J638" s="10" t="n"/>
      <c r="K638" s="13" t="n"/>
      <c r="L638" s="14" t="n"/>
      <c r="M638" s="14" t="n"/>
      <c r="N638" s="15">
        <f>IF(OR(L638="",M638=""),"",M638-L638)</f>
        <v/>
      </c>
      <c r="O638" s="15">
        <f>IF(OR(B638="",L638=""),"",IFERROR(L638-LOOKUP(2,1/($B$4:B637=B638),$M$4:M637),""))</f>
        <v/>
      </c>
      <c r="P638" s="16" t="n"/>
      <c r="Q638" s="16" t="n"/>
      <c r="R638" s="17" t="n"/>
      <c r="S638" s="11" t="n"/>
      <c r="T638" s="18">
        <f>IF(OR(A638="",I638=""),"",A638+I638)</f>
        <v/>
      </c>
      <c r="U638" s="18">
        <f>IF(OR(A638="",K638=""),"",IF(J638="",A638,J638)+K638)</f>
        <v/>
      </c>
    </row>
    <row r="639">
      <c r="A639" s="10" t="n"/>
      <c r="B639" s="11" t="n"/>
      <c r="C639" s="12">
        <f>IF(B639="","",IFERROR(VLOOKUP(B639,'السيارات'!$A$5:$F$104,6,FALSE),""))</f>
        <v/>
      </c>
      <c r="D639" s="11" t="n"/>
      <c r="E639" s="12">
        <f>IF(D639="","",IFERROR(VLOOKUP(D639,'السائقون'!$A$5:$C$154,3,FALSE),""))</f>
        <v/>
      </c>
      <c r="F639" s="11" t="n"/>
      <c r="G639" s="11" t="n"/>
      <c r="H639" s="11" t="n"/>
      <c r="I639" s="13" t="n"/>
      <c r="J639" s="10" t="n"/>
      <c r="K639" s="13" t="n"/>
      <c r="L639" s="14" t="n"/>
      <c r="M639" s="14" t="n"/>
      <c r="N639" s="15">
        <f>IF(OR(L639="",M639=""),"",M639-L639)</f>
        <v/>
      </c>
      <c r="O639" s="15">
        <f>IF(OR(B639="",L639=""),"",IFERROR(L639-LOOKUP(2,1/($B$4:B638=B639),$M$4:M638),""))</f>
        <v/>
      </c>
      <c r="P639" s="16" t="n"/>
      <c r="Q639" s="16" t="n"/>
      <c r="R639" s="17" t="n"/>
      <c r="S639" s="11" t="n"/>
      <c r="T639" s="18">
        <f>IF(OR(A639="",I639=""),"",A639+I639)</f>
        <v/>
      </c>
      <c r="U639" s="18">
        <f>IF(OR(A639="",K639=""),"",IF(J639="",A639,J639)+K639)</f>
        <v/>
      </c>
    </row>
    <row r="640">
      <c r="A640" s="10" t="n"/>
      <c r="B640" s="11" t="n"/>
      <c r="C640" s="12">
        <f>IF(B640="","",IFERROR(VLOOKUP(B640,'السيارات'!$A$5:$F$104,6,FALSE),""))</f>
        <v/>
      </c>
      <c r="D640" s="11" t="n"/>
      <c r="E640" s="12">
        <f>IF(D640="","",IFERROR(VLOOKUP(D640,'السائقون'!$A$5:$C$154,3,FALSE),""))</f>
        <v/>
      </c>
      <c r="F640" s="11" t="n"/>
      <c r="G640" s="11" t="n"/>
      <c r="H640" s="11" t="n"/>
      <c r="I640" s="13" t="n"/>
      <c r="J640" s="10" t="n"/>
      <c r="K640" s="13" t="n"/>
      <c r="L640" s="14" t="n"/>
      <c r="M640" s="14" t="n"/>
      <c r="N640" s="15">
        <f>IF(OR(L640="",M640=""),"",M640-L640)</f>
        <v/>
      </c>
      <c r="O640" s="15">
        <f>IF(OR(B640="",L640=""),"",IFERROR(L640-LOOKUP(2,1/($B$4:B639=B640),$M$4:M639),""))</f>
        <v/>
      </c>
      <c r="P640" s="16" t="n"/>
      <c r="Q640" s="16" t="n"/>
      <c r="R640" s="17" t="n"/>
      <c r="S640" s="11" t="n"/>
      <c r="T640" s="18">
        <f>IF(OR(A640="",I640=""),"",A640+I640)</f>
        <v/>
      </c>
      <c r="U640" s="18">
        <f>IF(OR(A640="",K640=""),"",IF(J640="",A640,J640)+K640)</f>
        <v/>
      </c>
    </row>
    <row r="641">
      <c r="A641" s="10" t="n"/>
      <c r="B641" s="11" t="n"/>
      <c r="C641" s="12">
        <f>IF(B641="","",IFERROR(VLOOKUP(B641,'السيارات'!$A$5:$F$104,6,FALSE),""))</f>
        <v/>
      </c>
      <c r="D641" s="11" t="n"/>
      <c r="E641" s="12">
        <f>IF(D641="","",IFERROR(VLOOKUP(D641,'السائقون'!$A$5:$C$154,3,FALSE),""))</f>
        <v/>
      </c>
      <c r="F641" s="11" t="n"/>
      <c r="G641" s="11" t="n"/>
      <c r="H641" s="11" t="n"/>
      <c r="I641" s="13" t="n"/>
      <c r="J641" s="10" t="n"/>
      <c r="K641" s="13" t="n"/>
      <c r="L641" s="14" t="n"/>
      <c r="M641" s="14" t="n"/>
      <c r="N641" s="15">
        <f>IF(OR(L641="",M641=""),"",M641-L641)</f>
        <v/>
      </c>
      <c r="O641" s="15">
        <f>IF(OR(B641="",L641=""),"",IFERROR(L641-LOOKUP(2,1/($B$4:B640=B641),$M$4:M640),""))</f>
        <v/>
      </c>
      <c r="P641" s="16" t="n"/>
      <c r="Q641" s="16" t="n"/>
      <c r="R641" s="17" t="n"/>
      <c r="S641" s="11" t="n"/>
      <c r="T641" s="18">
        <f>IF(OR(A641="",I641=""),"",A641+I641)</f>
        <v/>
      </c>
      <c r="U641" s="18">
        <f>IF(OR(A641="",K641=""),"",IF(J641="",A641,J641)+K641)</f>
        <v/>
      </c>
    </row>
    <row r="642">
      <c r="A642" s="10" t="n"/>
      <c r="B642" s="11" t="n"/>
      <c r="C642" s="12">
        <f>IF(B642="","",IFERROR(VLOOKUP(B642,'السيارات'!$A$5:$F$104,6,FALSE),""))</f>
        <v/>
      </c>
      <c r="D642" s="11" t="n"/>
      <c r="E642" s="12">
        <f>IF(D642="","",IFERROR(VLOOKUP(D642,'السائقون'!$A$5:$C$154,3,FALSE),""))</f>
        <v/>
      </c>
      <c r="F642" s="11" t="n"/>
      <c r="G642" s="11" t="n"/>
      <c r="H642" s="11" t="n"/>
      <c r="I642" s="13" t="n"/>
      <c r="J642" s="10" t="n"/>
      <c r="K642" s="13" t="n"/>
      <c r="L642" s="14" t="n"/>
      <c r="M642" s="14" t="n"/>
      <c r="N642" s="15">
        <f>IF(OR(L642="",M642=""),"",M642-L642)</f>
        <v/>
      </c>
      <c r="O642" s="15">
        <f>IF(OR(B642="",L642=""),"",IFERROR(L642-LOOKUP(2,1/($B$4:B641=B642),$M$4:M641),""))</f>
        <v/>
      </c>
      <c r="P642" s="16" t="n"/>
      <c r="Q642" s="16" t="n"/>
      <c r="R642" s="17" t="n"/>
      <c r="S642" s="11" t="n"/>
      <c r="T642" s="18">
        <f>IF(OR(A642="",I642=""),"",A642+I642)</f>
        <v/>
      </c>
      <c r="U642" s="18">
        <f>IF(OR(A642="",K642=""),"",IF(J642="",A642,J642)+K642)</f>
        <v/>
      </c>
    </row>
    <row r="643">
      <c r="A643" s="10" t="n"/>
      <c r="B643" s="11" t="n"/>
      <c r="C643" s="12">
        <f>IF(B643="","",IFERROR(VLOOKUP(B643,'السيارات'!$A$5:$F$104,6,FALSE),""))</f>
        <v/>
      </c>
      <c r="D643" s="11" t="n"/>
      <c r="E643" s="12">
        <f>IF(D643="","",IFERROR(VLOOKUP(D643,'السائقون'!$A$5:$C$154,3,FALSE),""))</f>
        <v/>
      </c>
      <c r="F643" s="11" t="n"/>
      <c r="G643" s="11" t="n"/>
      <c r="H643" s="11" t="n"/>
      <c r="I643" s="13" t="n"/>
      <c r="J643" s="10" t="n"/>
      <c r="K643" s="13" t="n"/>
      <c r="L643" s="14" t="n"/>
      <c r="M643" s="14" t="n"/>
      <c r="N643" s="15">
        <f>IF(OR(L643="",M643=""),"",M643-L643)</f>
        <v/>
      </c>
      <c r="O643" s="15">
        <f>IF(OR(B643="",L643=""),"",IFERROR(L643-LOOKUP(2,1/($B$4:B642=B643),$M$4:M642),""))</f>
        <v/>
      </c>
      <c r="P643" s="16" t="n"/>
      <c r="Q643" s="16" t="n"/>
      <c r="R643" s="17" t="n"/>
      <c r="S643" s="11" t="n"/>
      <c r="T643" s="18">
        <f>IF(OR(A643="",I643=""),"",A643+I643)</f>
        <v/>
      </c>
      <c r="U643" s="18">
        <f>IF(OR(A643="",K643=""),"",IF(J643="",A643,J643)+K643)</f>
        <v/>
      </c>
    </row>
    <row r="644">
      <c r="A644" s="10" t="n"/>
      <c r="B644" s="11" t="n"/>
      <c r="C644" s="12">
        <f>IF(B644="","",IFERROR(VLOOKUP(B644,'السيارات'!$A$5:$F$104,6,FALSE),""))</f>
        <v/>
      </c>
      <c r="D644" s="11" t="n"/>
      <c r="E644" s="12">
        <f>IF(D644="","",IFERROR(VLOOKUP(D644,'السائقون'!$A$5:$C$154,3,FALSE),""))</f>
        <v/>
      </c>
      <c r="F644" s="11" t="n"/>
      <c r="G644" s="11" t="n"/>
      <c r="H644" s="11" t="n"/>
      <c r="I644" s="13" t="n"/>
      <c r="J644" s="10" t="n"/>
      <c r="K644" s="13" t="n"/>
      <c r="L644" s="14" t="n"/>
      <c r="M644" s="14" t="n"/>
      <c r="N644" s="15">
        <f>IF(OR(L644="",M644=""),"",M644-L644)</f>
        <v/>
      </c>
      <c r="O644" s="15">
        <f>IF(OR(B644="",L644=""),"",IFERROR(L644-LOOKUP(2,1/($B$4:B643=B644),$M$4:M643),""))</f>
        <v/>
      </c>
      <c r="P644" s="16" t="n"/>
      <c r="Q644" s="16" t="n"/>
      <c r="R644" s="17" t="n"/>
      <c r="S644" s="11" t="n"/>
      <c r="T644" s="18">
        <f>IF(OR(A644="",I644=""),"",A644+I644)</f>
        <v/>
      </c>
      <c r="U644" s="18">
        <f>IF(OR(A644="",K644=""),"",IF(J644="",A644,J644)+K644)</f>
        <v/>
      </c>
    </row>
    <row r="645">
      <c r="A645" s="10" t="n"/>
      <c r="B645" s="11" t="n"/>
      <c r="C645" s="12">
        <f>IF(B645="","",IFERROR(VLOOKUP(B645,'السيارات'!$A$5:$F$104,6,FALSE),""))</f>
        <v/>
      </c>
      <c r="D645" s="11" t="n"/>
      <c r="E645" s="12">
        <f>IF(D645="","",IFERROR(VLOOKUP(D645,'السائقون'!$A$5:$C$154,3,FALSE),""))</f>
        <v/>
      </c>
      <c r="F645" s="11" t="n"/>
      <c r="G645" s="11" t="n"/>
      <c r="H645" s="11" t="n"/>
      <c r="I645" s="13" t="n"/>
      <c r="J645" s="10" t="n"/>
      <c r="K645" s="13" t="n"/>
      <c r="L645" s="14" t="n"/>
      <c r="M645" s="14" t="n"/>
      <c r="N645" s="15">
        <f>IF(OR(L645="",M645=""),"",M645-L645)</f>
        <v/>
      </c>
      <c r="O645" s="15">
        <f>IF(OR(B645="",L645=""),"",IFERROR(L645-LOOKUP(2,1/($B$4:B644=B645),$M$4:M644),""))</f>
        <v/>
      </c>
      <c r="P645" s="16" t="n"/>
      <c r="Q645" s="16" t="n"/>
      <c r="R645" s="17" t="n"/>
      <c r="S645" s="11" t="n"/>
      <c r="T645" s="18">
        <f>IF(OR(A645="",I645=""),"",A645+I645)</f>
        <v/>
      </c>
      <c r="U645" s="18">
        <f>IF(OR(A645="",K645=""),"",IF(J645="",A645,J645)+K645)</f>
        <v/>
      </c>
    </row>
    <row r="646">
      <c r="A646" s="10" t="n"/>
      <c r="B646" s="11" t="n"/>
      <c r="C646" s="12">
        <f>IF(B646="","",IFERROR(VLOOKUP(B646,'السيارات'!$A$5:$F$104,6,FALSE),""))</f>
        <v/>
      </c>
      <c r="D646" s="11" t="n"/>
      <c r="E646" s="12">
        <f>IF(D646="","",IFERROR(VLOOKUP(D646,'السائقون'!$A$5:$C$154,3,FALSE),""))</f>
        <v/>
      </c>
      <c r="F646" s="11" t="n"/>
      <c r="G646" s="11" t="n"/>
      <c r="H646" s="11" t="n"/>
      <c r="I646" s="13" t="n"/>
      <c r="J646" s="10" t="n"/>
      <c r="K646" s="13" t="n"/>
      <c r="L646" s="14" t="n"/>
      <c r="M646" s="14" t="n"/>
      <c r="N646" s="15">
        <f>IF(OR(L646="",M646=""),"",M646-L646)</f>
        <v/>
      </c>
      <c r="O646" s="15">
        <f>IF(OR(B646="",L646=""),"",IFERROR(L646-LOOKUP(2,1/($B$4:B645=B646),$M$4:M645),""))</f>
        <v/>
      </c>
      <c r="P646" s="16" t="n"/>
      <c r="Q646" s="16" t="n"/>
      <c r="R646" s="17" t="n"/>
      <c r="S646" s="11" t="n"/>
      <c r="T646" s="18">
        <f>IF(OR(A646="",I646=""),"",A646+I646)</f>
        <v/>
      </c>
      <c r="U646" s="18">
        <f>IF(OR(A646="",K646=""),"",IF(J646="",A646,J646)+K646)</f>
        <v/>
      </c>
    </row>
    <row r="647">
      <c r="A647" s="10" t="n"/>
      <c r="B647" s="11" t="n"/>
      <c r="C647" s="12">
        <f>IF(B647="","",IFERROR(VLOOKUP(B647,'السيارات'!$A$5:$F$104,6,FALSE),""))</f>
        <v/>
      </c>
      <c r="D647" s="11" t="n"/>
      <c r="E647" s="12">
        <f>IF(D647="","",IFERROR(VLOOKUP(D647,'السائقون'!$A$5:$C$154,3,FALSE),""))</f>
        <v/>
      </c>
      <c r="F647" s="11" t="n"/>
      <c r="G647" s="11" t="n"/>
      <c r="H647" s="11" t="n"/>
      <c r="I647" s="13" t="n"/>
      <c r="J647" s="10" t="n"/>
      <c r="K647" s="13" t="n"/>
      <c r="L647" s="14" t="n"/>
      <c r="M647" s="14" t="n"/>
      <c r="N647" s="15">
        <f>IF(OR(L647="",M647=""),"",M647-L647)</f>
        <v/>
      </c>
      <c r="O647" s="15">
        <f>IF(OR(B647="",L647=""),"",IFERROR(L647-LOOKUP(2,1/($B$4:B646=B647),$M$4:M646),""))</f>
        <v/>
      </c>
      <c r="P647" s="16" t="n"/>
      <c r="Q647" s="16" t="n"/>
      <c r="R647" s="17" t="n"/>
      <c r="S647" s="11" t="n"/>
      <c r="T647" s="18">
        <f>IF(OR(A647="",I647=""),"",A647+I647)</f>
        <v/>
      </c>
      <c r="U647" s="18">
        <f>IF(OR(A647="",K647=""),"",IF(J647="",A647,J647)+K647)</f>
        <v/>
      </c>
    </row>
    <row r="648">
      <c r="A648" s="10" t="n"/>
      <c r="B648" s="11" t="n"/>
      <c r="C648" s="12">
        <f>IF(B648="","",IFERROR(VLOOKUP(B648,'السيارات'!$A$5:$F$104,6,FALSE),""))</f>
        <v/>
      </c>
      <c r="D648" s="11" t="n"/>
      <c r="E648" s="12">
        <f>IF(D648="","",IFERROR(VLOOKUP(D648,'السائقون'!$A$5:$C$154,3,FALSE),""))</f>
        <v/>
      </c>
      <c r="F648" s="11" t="n"/>
      <c r="G648" s="11" t="n"/>
      <c r="H648" s="11" t="n"/>
      <c r="I648" s="13" t="n"/>
      <c r="J648" s="10" t="n"/>
      <c r="K648" s="13" t="n"/>
      <c r="L648" s="14" t="n"/>
      <c r="M648" s="14" t="n"/>
      <c r="N648" s="15">
        <f>IF(OR(L648="",M648=""),"",M648-L648)</f>
        <v/>
      </c>
      <c r="O648" s="15">
        <f>IF(OR(B648="",L648=""),"",IFERROR(L648-LOOKUP(2,1/($B$4:B647=B648),$M$4:M647),""))</f>
        <v/>
      </c>
      <c r="P648" s="16" t="n"/>
      <c r="Q648" s="16" t="n"/>
      <c r="R648" s="17" t="n"/>
      <c r="S648" s="11" t="n"/>
      <c r="T648" s="18">
        <f>IF(OR(A648="",I648=""),"",A648+I648)</f>
        <v/>
      </c>
      <c r="U648" s="18">
        <f>IF(OR(A648="",K648=""),"",IF(J648="",A648,J648)+K648)</f>
        <v/>
      </c>
    </row>
    <row r="649">
      <c r="A649" s="10" t="n"/>
      <c r="B649" s="11" t="n"/>
      <c r="C649" s="12">
        <f>IF(B649="","",IFERROR(VLOOKUP(B649,'السيارات'!$A$5:$F$104,6,FALSE),""))</f>
        <v/>
      </c>
      <c r="D649" s="11" t="n"/>
      <c r="E649" s="12">
        <f>IF(D649="","",IFERROR(VLOOKUP(D649,'السائقون'!$A$5:$C$154,3,FALSE),""))</f>
        <v/>
      </c>
      <c r="F649" s="11" t="n"/>
      <c r="G649" s="11" t="n"/>
      <c r="H649" s="11" t="n"/>
      <c r="I649" s="13" t="n"/>
      <c r="J649" s="10" t="n"/>
      <c r="K649" s="13" t="n"/>
      <c r="L649" s="14" t="n"/>
      <c r="M649" s="14" t="n"/>
      <c r="N649" s="15">
        <f>IF(OR(L649="",M649=""),"",M649-L649)</f>
        <v/>
      </c>
      <c r="O649" s="15">
        <f>IF(OR(B649="",L649=""),"",IFERROR(L649-LOOKUP(2,1/($B$4:B648=B649),$M$4:M648),""))</f>
        <v/>
      </c>
      <c r="P649" s="16" t="n"/>
      <c r="Q649" s="16" t="n"/>
      <c r="R649" s="17" t="n"/>
      <c r="S649" s="11" t="n"/>
      <c r="T649" s="18">
        <f>IF(OR(A649="",I649=""),"",A649+I649)</f>
        <v/>
      </c>
      <c r="U649" s="18">
        <f>IF(OR(A649="",K649=""),"",IF(J649="",A649,J649)+K649)</f>
        <v/>
      </c>
    </row>
    <row r="650">
      <c r="A650" s="10" t="n"/>
      <c r="B650" s="11" t="n"/>
      <c r="C650" s="12">
        <f>IF(B650="","",IFERROR(VLOOKUP(B650,'السيارات'!$A$5:$F$104,6,FALSE),""))</f>
        <v/>
      </c>
      <c r="D650" s="11" t="n"/>
      <c r="E650" s="12">
        <f>IF(D650="","",IFERROR(VLOOKUP(D650,'السائقون'!$A$5:$C$154,3,FALSE),""))</f>
        <v/>
      </c>
      <c r="F650" s="11" t="n"/>
      <c r="G650" s="11" t="n"/>
      <c r="H650" s="11" t="n"/>
      <c r="I650" s="13" t="n"/>
      <c r="J650" s="10" t="n"/>
      <c r="K650" s="13" t="n"/>
      <c r="L650" s="14" t="n"/>
      <c r="M650" s="14" t="n"/>
      <c r="N650" s="15">
        <f>IF(OR(L650="",M650=""),"",M650-L650)</f>
        <v/>
      </c>
      <c r="O650" s="15">
        <f>IF(OR(B650="",L650=""),"",IFERROR(L650-LOOKUP(2,1/($B$4:B649=B650),$M$4:M649),""))</f>
        <v/>
      </c>
      <c r="P650" s="16" t="n"/>
      <c r="Q650" s="16" t="n"/>
      <c r="R650" s="17" t="n"/>
      <c r="S650" s="11" t="n"/>
      <c r="T650" s="18">
        <f>IF(OR(A650="",I650=""),"",A650+I650)</f>
        <v/>
      </c>
      <c r="U650" s="18">
        <f>IF(OR(A650="",K650=""),"",IF(J650="",A650,J650)+K650)</f>
        <v/>
      </c>
    </row>
    <row r="651">
      <c r="A651" s="10" t="n"/>
      <c r="B651" s="11" t="n"/>
      <c r="C651" s="12">
        <f>IF(B651="","",IFERROR(VLOOKUP(B651,'السيارات'!$A$5:$F$104,6,FALSE),""))</f>
        <v/>
      </c>
      <c r="D651" s="11" t="n"/>
      <c r="E651" s="12">
        <f>IF(D651="","",IFERROR(VLOOKUP(D651,'السائقون'!$A$5:$C$154,3,FALSE),""))</f>
        <v/>
      </c>
      <c r="F651" s="11" t="n"/>
      <c r="G651" s="11" t="n"/>
      <c r="H651" s="11" t="n"/>
      <c r="I651" s="13" t="n"/>
      <c r="J651" s="10" t="n"/>
      <c r="K651" s="13" t="n"/>
      <c r="L651" s="14" t="n"/>
      <c r="M651" s="14" t="n"/>
      <c r="N651" s="15">
        <f>IF(OR(L651="",M651=""),"",M651-L651)</f>
        <v/>
      </c>
      <c r="O651" s="15">
        <f>IF(OR(B651="",L651=""),"",IFERROR(L651-LOOKUP(2,1/($B$4:B650=B651),$M$4:M650),""))</f>
        <v/>
      </c>
      <c r="P651" s="16" t="n"/>
      <c r="Q651" s="16" t="n"/>
      <c r="R651" s="17" t="n"/>
      <c r="S651" s="11" t="n"/>
      <c r="T651" s="18">
        <f>IF(OR(A651="",I651=""),"",A651+I651)</f>
        <v/>
      </c>
      <c r="U651" s="18">
        <f>IF(OR(A651="",K651=""),"",IF(J651="",A651,J651)+K651)</f>
        <v/>
      </c>
    </row>
    <row r="652">
      <c r="A652" s="10" t="n"/>
      <c r="B652" s="11" t="n"/>
      <c r="C652" s="12">
        <f>IF(B652="","",IFERROR(VLOOKUP(B652,'السيارات'!$A$5:$F$104,6,FALSE),""))</f>
        <v/>
      </c>
      <c r="D652" s="11" t="n"/>
      <c r="E652" s="12">
        <f>IF(D652="","",IFERROR(VLOOKUP(D652,'السائقون'!$A$5:$C$154,3,FALSE),""))</f>
        <v/>
      </c>
      <c r="F652" s="11" t="n"/>
      <c r="G652" s="11" t="n"/>
      <c r="H652" s="11" t="n"/>
      <c r="I652" s="13" t="n"/>
      <c r="J652" s="10" t="n"/>
      <c r="K652" s="13" t="n"/>
      <c r="L652" s="14" t="n"/>
      <c r="M652" s="14" t="n"/>
      <c r="N652" s="15">
        <f>IF(OR(L652="",M652=""),"",M652-L652)</f>
        <v/>
      </c>
      <c r="O652" s="15">
        <f>IF(OR(B652="",L652=""),"",IFERROR(L652-LOOKUP(2,1/($B$4:B651=B652),$M$4:M651),""))</f>
        <v/>
      </c>
      <c r="P652" s="16" t="n"/>
      <c r="Q652" s="16" t="n"/>
      <c r="R652" s="17" t="n"/>
      <c r="S652" s="11" t="n"/>
      <c r="T652" s="18">
        <f>IF(OR(A652="",I652=""),"",A652+I652)</f>
        <v/>
      </c>
      <c r="U652" s="18">
        <f>IF(OR(A652="",K652=""),"",IF(J652="",A652,J652)+K652)</f>
        <v/>
      </c>
    </row>
    <row r="653">
      <c r="A653" s="10" t="n"/>
      <c r="B653" s="11" t="n"/>
      <c r="C653" s="12">
        <f>IF(B653="","",IFERROR(VLOOKUP(B653,'السيارات'!$A$5:$F$104,6,FALSE),""))</f>
        <v/>
      </c>
      <c r="D653" s="11" t="n"/>
      <c r="E653" s="12">
        <f>IF(D653="","",IFERROR(VLOOKUP(D653,'السائقون'!$A$5:$C$154,3,FALSE),""))</f>
        <v/>
      </c>
      <c r="F653" s="11" t="n"/>
      <c r="G653" s="11" t="n"/>
      <c r="H653" s="11" t="n"/>
      <c r="I653" s="13" t="n"/>
      <c r="J653" s="10" t="n"/>
      <c r="K653" s="13" t="n"/>
      <c r="L653" s="14" t="n"/>
      <c r="M653" s="14" t="n"/>
      <c r="N653" s="15">
        <f>IF(OR(L653="",M653=""),"",M653-L653)</f>
        <v/>
      </c>
      <c r="O653" s="15">
        <f>IF(OR(B653="",L653=""),"",IFERROR(L653-LOOKUP(2,1/($B$4:B652=B653),$M$4:M652),""))</f>
        <v/>
      </c>
      <c r="P653" s="16" t="n"/>
      <c r="Q653" s="16" t="n"/>
      <c r="R653" s="17" t="n"/>
      <c r="S653" s="11" t="n"/>
      <c r="T653" s="18">
        <f>IF(OR(A653="",I653=""),"",A653+I653)</f>
        <v/>
      </c>
      <c r="U653" s="18">
        <f>IF(OR(A653="",K653=""),"",IF(J653="",A653,J653)+K653)</f>
        <v/>
      </c>
    </row>
    <row r="654">
      <c r="A654" s="10" t="n"/>
      <c r="B654" s="11" t="n"/>
      <c r="C654" s="12">
        <f>IF(B654="","",IFERROR(VLOOKUP(B654,'السيارات'!$A$5:$F$104,6,FALSE),""))</f>
        <v/>
      </c>
      <c r="D654" s="11" t="n"/>
      <c r="E654" s="12">
        <f>IF(D654="","",IFERROR(VLOOKUP(D654,'السائقون'!$A$5:$C$154,3,FALSE),""))</f>
        <v/>
      </c>
      <c r="F654" s="11" t="n"/>
      <c r="G654" s="11" t="n"/>
      <c r="H654" s="11" t="n"/>
      <c r="I654" s="13" t="n"/>
      <c r="J654" s="10" t="n"/>
      <c r="K654" s="13" t="n"/>
      <c r="L654" s="14" t="n"/>
      <c r="M654" s="14" t="n"/>
      <c r="N654" s="15">
        <f>IF(OR(L654="",M654=""),"",M654-L654)</f>
        <v/>
      </c>
      <c r="O654" s="15">
        <f>IF(OR(B654="",L654=""),"",IFERROR(L654-LOOKUP(2,1/($B$4:B653=B654),$M$4:M653),""))</f>
        <v/>
      </c>
      <c r="P654" s="16" t="n"/>
      <c r="Q654" s="16" t="n"/>
      <c r="R654" s="17" t="n"/>
      <c r="S654" s="11" t="n"/>
      <c r="T654" s="18">
        <f>IF(OR(A654="",I654=""),"",A654+I654)</f>
        <v/>
      </c>
      <c r="U654" s="18">
        <f>IF(OR(A654="",K654=""),"",IF(J654="",A654,J654)+K654)</f>
        <v/>
      </c>
    </row>
    <row r="655">
      <c r="A655" s="10" t="n"/>
      <c r="B655" s="11" t="n"/>
      <c r="C655" s="12">
        <f>IF(B655="","",IFERROR(VLOOKUP(B655,'السيارات'!$A$5:$F$104,6,FALSE),""))</f>
        <v/>
      </c>
      <c r="D655" s="11" t="n"/>
      <c r="E655" s="12">
        <f>IF(D655="","",IFERROR(VLOOKUP(D655,'السائقون'!$A$5:$C$154,3,FALSE),""))</f>
        <v/>
      </c>
      <c r="F655" s="11" t="n"/>
      <c r="G655" s="11" t="n"/>
      <c r="H655" s="11" t="n"/>
      <c r="I655" s="13" t="n"/>
      <c r="J655" s="10" t="n"/>
      <c r="K655" s="13" t="n"/>
      <c r="L655" s="14" t="n"/>
      <c r="M655" s="14" t="n"/>
      <c r="N655" s="15">
        <f>IF(OR(L655="",M655=""),"",M655-L655)</f>
        <v/>
      </c>
      <c r="O655" s="15">
        <f>IF(OR(B655="",L655=""),"",IFERROR(L655-LOOKUP(2,1/($B$4:B654=B655),$M$4:M654),""))</f>
        <v/>
      </c>
      <c r="P655" s="16" t="n"/>
      <c r="Q655" s="16" t="n"/>
      <c r="R655" s="17" t="n"/>
      <c r="S655" s="11" t="n"/>
      <c r="T655" s="18">
        <f>IF(OR(A655="",I655=""),"",A655+I655)</f>
        <v/>
      </c>
      <c r="U655" s="18">
        <f>IF(OR(A655="",K655=""),"",IF(J655="",A655,J655)+K655)</f>
        <v/>
      </c>
    </row>
    <row r="656">
      <c r="A656" s="10" t="n"/>
      <c r="B656" s="11" t="n"/>
      <c r="C656" s="12">
        <f>IF(B656="","",IFERROR(VLOOKUP(B656,'السيارات'!$A$5:$F$104,6,FALSE),""))</f>
        <v/>
      </c>
      <c r="D656" s="11" t="n"/>
      <c r="E656" s="12">
        <f>IF(D656="","",IFERROR(VLOOKUP(D656,'السائقون'!$A$5:$C$154,3,FALSE),""))</f>
        <v/>
      </c>
      <c r="F656" s="11" t="n"/>
      <c r="G656" s="11" t="n"/>
      <c r="H656" s="11" t="n"/>
      <c r="I656" s="13" t="n"/>
      <c r="J656" s="10" t="n"/>
      <c r="K656" s="13" t="n"/>
      <c r="L656" s="14" t="n"/>
      <c r="M656" s="14" t="n"/>
      <c r="N656" s="15">
        <f>IF(OR(L656="",M656=""),"",M656-L656)</f>
        <v/>
      </c>
      <c r="O656" s="15">
        <f>IF(OR(B656="",L656=""),"",IFERROR(L656-LOOKUP(2,1/($B$4:B655=B656),$M$4:M655),""))</f>
        <v/>
      </c>
      <c r="P656" s="16" t="n"/>
      <c r="Q656" s="16" t="n"/>
      <c r="R656" s="17" t="n"/>
      <c r="S656" s="11" t="n"/>
      <c r="T656" s="18">
        <f>IF(OR(A656="",I656=""),"",A656+I656)</f>
        <v/>
      </c>
      <c r="U656" s="18">
        <f>IF(OR(A656="",K656=""),"",IF(J656="",A656,J656)+K656)</f>
        <v/>
      </c>
    </row>
    <row r="657">
      <c r="A657" s="10" t="n"/>
      <c r="B657" s="11" t="n"/>
      <c r="C657" s="12">
        <f>IF(B657="","",IFERROR(VLOOKUP(B657,'السيارات'!$A$5:$F$104,6,FALSE),""))</f>
        <v/>
      </c>
      <c r="D657" s="11" t="n"/>
      <c r="E657" s="12">
        <f>IF(D657="","",IFERROR(VLOOKUP(D657,'السائقون'!$A$5:$C$154,3,FALSE),""))</f>
        <v/>
      </c>
      <c r="F657" s="11" t="n"/>
      <c r="G657" s="11" t="n"/>
      <c r="H657" s="11" t="n"/>
      <c r="I657" s="13" t="n"/>
      <c r="J657" s="10" t="n"/>
      <c r="K657" s="13" t="n"/>
      <c r="L657" s="14" t="n"/>
      <c r="M657" s="14" t="n"/>
      <c r="N657" s="15">
        <f>IF(OR(L657="",M657=""),"",M657-L657)</f>
        <v/>
      </c>
      <c r="O657" s="15">
        <f>IF(OR(B657="",L657=""),"",IFERROR(L657-LOOKUP(2,1/($B$4:B656=B657),$M$4:M656),""))</f>
        <v/>
      </c>
      <c r="P657" s="16" t="n"/>
      <c r="Q657" s="16" t="n"/>
      <c r="R657" s="17" t="n"/>
      <c r="S657" s="11" t="n"/>
      <c r="T657" s="18">
        <f>IF(OR(A657="",I657=""),"",A657+I657)</f>
        <v/>
      </c>
      <c r="U657" s="18">
        <f>IF(OR(A657="",K657=""),"",IF(J657="",A657,J657)+K657)</f>
        <v/>
      </c>
    </row>
    <row r="658">
      <c r="A658" s="10" t="n"/>
      <c r="B658" s="11" t="n"/>
      <c r="C658" s="12">
        <f>IF(B658="","",IFERROR(VLOOKUP(B658,'السيارات'!$A$5:$F$104,6,FALSE),""))</f>
        <v/>
      </c>
      <c r="D658" s="11" t="n"/>
      <c r="E658" s="12">
        <f>IF(D658="","",IFERROR(VLOOKUP(D658,'السائقون'!$A$5:$C$154,3,FALSE),""))</f>
        <v/>
      </c>
      <c r="F658" s="11" t="n"/>
      <c r="G658" s="11" t="n"/>
      <c r="H658" s="11" t="n"/>
      <c r="I658" s="13" t="n"/>
      <c r="J658" s="10" t="n"/>
      <c r="K658" s="13" t="n"/>
      <c r="L658" s="14" t="n"/>
      <c r="M658" s="14" t="n"/>
      <c r="N658" s="15">
        <f>IF(OR(L658="",M658=""),"",M658-L658)</f>
        <v/>
      </c>
      <c r="O658" s="15">
        <f>IF(OR(B658="",L658=""),"",IFERROR(L658-LOOKUP(2,1/($B$4:B657=B658),$M$4:M657),""))</f>
        <v/>
      </c>
      <c r="P658" s="16" t="n"/>
      <c r="Q658" s="16" t="n"/>
      <c r="R658" s="17" t="n"/>
      <c r="S658" s="11" t="n"/>
      <c r="T658" s="18">
        <f>IF(OR(A658="",I658=""),"",A658+I658)</f>
        <v/>
      </c>
      <c r="U658" s="18">
        <f>IF(OR(A658="",K658=""),"",IF(J658="",A658,J658)+K658)</f>
        <v/>
      </c>
    </row>
    <row r="659">
      <c r="A659" s="10" t="n"/>
      <c r="B659" s="11" t="n"/>
      <c r="C659" s="12">
        <f>IF(B659="","",IFERROR(VLOOKUP(B659,'السيارات'!$A$5:$F$104,6,FALSE),""))</f>
        <v/>
      </c>
      <c r="D659" s="11" t="n"/>
      <c r="E659" s="12">
        <f>IF(D659="","",IFERROR(VLOOKUP(D659,'السائقون'!$A$5:$C$154,3,FALSE),""))</f>
        <v/>
      </c>
      <c r="F659" s="11" t="n"/>
      <c r="G659" s="11" t="n"/>
      <c r="H659" s="11" t="n"/>
      <c r="I659" s="13" t="n"/>
      <c r="J659" s="10" t="n"/>
      <c r="K659" s="13" t="n"/>
      <c r="L659" s="14" t="n"/>
      <c r="M659" s="14" t="n"/>
      <c r="N659" s="15">
        <f>IF(OR(L659="",M659=""),"",M659-L659)</f>
        <v/>
      </c>
      <c r="O659" s="15">
        <f>IF(OR(B659="",L659=""),"",IFERROR(L659-LOOKUP(2,1/($B$4:B658=B659),$M$4:M658),""))</f>
        <v/>
      </c>
      <c r="P659" s="16" t="n"/>
      <c r="Q659" s="16" t="n"/>
      <c r="R659" s="17" t="n"/>
      <c r="S659" s="11" t="n"/>
      <c r="T659" s="18">
        <f>IF(OR(A659="",I659=""),"",A659+I659)</f>
        <v/>
      </c>
      <c r="U659" s="18">
        <f>IF(OR(A659="",K659=""),"",IF(J659="",A659,J659)+K659)</f>
        <v/>
      </c>
    </row>
    <row r="660">
      <c r="A660" s="10" t="n"/>
      <c r="B660" s="11" t="n"/>
      <c r="C660" s="12">
        <f>IF(B660="","",IFERROR(VLOOKUP(B660,'السيارات'!$A$5:$F$104,6,FALSE),""))</f>
        <v/>
      </c>
      <c r="D660" s="11" t="n"/>
      <c r="E660" s="12">
        <f>IF(D660="","",IFERROR(VLOOKUP(D660,'السائقون'!$A$5:$C$154,3,FALSE),""))</f>
        <v/>
      </c>
      <c r="F660" s="11" t="n"/>
      <c r="G660" s="11" t="n"/>
      <c r="H660" s="11" t="n"/>
      <c r="I660" s="13" t="n"/>
      <c r="J660" s="10" t="n"/>
      <c r="K660" s="13" t="n"/>
      <c r="L660" s="14" t="n"/>
      <c r="M660" s="14" t="n"/>
      <c r="N660" s="15">
        <f>IF(OR(L660="",M660=""),"",M660-L660)</f>
        <v/>
      </c>
      <c r="O660" s="15">
        <f>IF(OR(B660="",L660=""),"",IFERROR(L660-LOOKUP(2,1/($B$4:B659=B660),$M$4:M659),""))</f>
        <v/>
      </c>
      <c r="P660" s="16" t="n"/>
      <c r="Q660" s="16" t="n"/>
      <c r="R660" s="17" t="n"/>
      <c r="S660" s="11" t="n"/>
      <c r="T660" s="18">
        <f>IF(OR(A660="",I660=""),"",A660+I660)</f>
        <v/>
      </c>
      <c r="U660" s="18">
        <f>IF(OR(A660="",K660=""),"",IF(J660="",A660,J660)+K660)</f>
        <v/>
      </c>
    </row>
    <row r="661">
      <c r="A661" s="10" t="n"/>
      <c r="B661" s="11" t="n"/>
      <c r="C661" s="12">
        <f>IF(B661="","",IFERROR(VLOOKUP(B661,'السيارات'!$A$5:$F$104,6,FALSE),""))</f>
        <v/>
      </c>
      <c r="D661" s="11" t="n"/>
      <c r="E661" s="12">
        <f>IF(D661="","",IFERROR(VLOOKUP(D661,'السائقون'!$A$5:$C$154,3,FALSE),""))</f>
        <v/>
      </c>
      <c r="F661" s="11" t="n"/>
      <c r="G661" s="11" t="n"/>
      <c r="H661" s="11" t="n"/>
      <c r="I661" s="13" t="n"/>
      <c r="J661" s="10" t="n"/>
      <c r="K661" s="13" t="n"/>
      <c r="L661" s="14" t="n"/>
      <c r="M661" s="14" t="n"/>
      <c r="N661" s="15">
        <f>IF(OR(L661="",M661=""),"",M661-L661)</f>
        <v/>
      </c>
      <c r="O661" s="15">
        <f>IF(OR(B661="",L661=""),"",IFERROR(L661-LOOKUP(2,1/($B$4:B660=B661),$M$4:M660),""))</f>
        <v/>
      </c>
      <c r="P661" s="16" t="n"/>
      <c r="Q661" s="16" t="n"/>
      <c r="R661" s="17" t="n"/>
      <c r="S661" s="11" t="n"/>
      <c r="T661" s="18">
        <f>IF(OR(A661="",I661=""),"",A661+I661)</f>
        <v/>
      </c>
      <c r="U661" s="18">
        <f>IF(OR(A661="",K661=""),"",IF(J661="",A661,J661)+K661)</f>
        <v/>
      </c>
    </row>
    <row r="662">
      <c r="A662" s="10" t="n"/>
      <c r="B662" s="11" t="n"/>
      <c r="C662" s="12">
        <f>IF(B662="","",IFERROR(VLOOKUP(B662,'السيارات'!$A$5:$F$104,6,FALSE),""))</f>
        <v/>
      </c>
      <c r="D662" s="11" t="n"/>
      <c r="E662" s="12">
        <f>IF(D662="","",IFERROR(VLOOKUP(D662,'السائقون'!$A$5:$C$154,3,FALSE),""))</f>
        <v/>
      </c>
      <c r="F662" s="11" t="n"/>
      <c r="G662" s="11" t="n"/>
      <c r="H662" s="11" t="n"/>
      <c r="I662" s="13" t="n"/>
      <c r="J662" s="10" t="n"/>
      <c r="K662" s="13" t="n"/>
      <c r="L662" s="14" t="n"/>
      <c r="M662" s="14" t="n"/>
      <c r="N662" s="15">
        <f>IF(OR(L662="",M662=""),"",M662-L662)</f>
        <v/>
      </c>
      <c r="O662" s="15">
        <f>IF(OR(B662="",L662=""),"",IFERROR(L662-LOOKUP(2,1/($B$4:B661=B662),$M$4:M661),""))</f>
        <v/>
      </c>
      <c r="P662" s="16" t="n"/>
      <c r="Q662" s="16" t="n"/>
      <c r="R662" s="17" t="n"/>
      <c r="S662" s="11" t="n"/>
      <c r="T662" s="18">
        <f>IF(OR(A662="",I662=""),"",A662+I662)</f>
        <v/>
      </c>
      <c r="U662" s="18">
        <f>IF(OR(A662="",K662=""),"",IF(J662="",A662,J662)+K662)</f>
        <v/>
      </c>
    </row>
    <row r="663">
      <c r="A663" s="10" t="n"/>
      <c r="B663" s="11" t="n"/>
      <c r="C663" s="12">
        <f>IF(B663="","",IFERROR(VLOOKUP(B663,'السيارات'!$A$5:$F$104,6,FALSE),""))</f>
        <v/>
      </c>
      <c r="D663" s="11" t="n"/>
      <c r="E663" s="12">
        <f>IF(D663="","",IFERROR(VLOOKUP(D663,'السائقون'!$A$5:$C$154,3,FALSE),""))</f>
        <v/>
      </c>
      <c r="F663" s="11" t="n"/>
      <c r="G663" s="11" t="n"/>
      <c r="H663" s="11" t="n"/>
      <c r="I663" s="13" t="n"/>
      <c r="J663" s="10" t="n"/>
      <c r="K663" s="13" t="n"/>
      <c r="L663" s="14" t="n"/>
      <c r="M663" s="14" t="n"/>
      <c r="N663" s="15">
        <f>IF(OR(L663="",M663=""),"",M663-L663)</f>
        <v/>
      </c>
      <c r="O663" s="15">
        <f>IF(OR(B663="",L663=""),"",IFERROR(L663-LOOKUP(2,1/($B$4:B662=B663),$M$4:M662),""))</f>
        <v/>
      </c>
      <c r="P663" s="16" t="n"/>
      <c r="Q663" s="16" t="n"/>
      <c r="R663" s="17" t="n"/>
      <c r="S663" s="11" t="n"/>
      <c r="T663" s="18">
        <f>IF(OR(A663="",I663=""),"",A663+I663)</f>
        <v/>
      </c>
      <c r="U663" s="18">
        <f>IF(OR(A663="",K663=""),"",IF(J663="",A663,J663)+K663)</f>
        <v/>
      </c>
    </row>
    <row r="664">
      <c r="A664" s="10" t="n"/>
      <c r="B664" s="11" t="n"/>
      <c r="C664" s="12">
        <f>IF(B664="","",IFERROR(VLOOKUP(B664,'السيارات'!$A$5:$F$104,6,FALSE),""))</f>
        <v/>
      </c>
      <c r="D664" s="11" t="n"/>
      <c r="E664" s="12">
        <f>IF(D664="","",IFERROR(VLOOKUP(D664,'السائقون'!$A$5:$C$154,3,FALSE),""))</f>
        <v/>
      </c>
      <c r="F664" s="11" t="n"/>
      <c r="G664" s="11" t="n"/>
      <c r="H664" s="11" t="n"/>
      <c r="I664" s="13" t="n"/>
      <c r="J664" s="10" t="n"/>
      <c r="K664" s="13" t="n"/>
      <c r="L664" s="14" t="n"/>
      <c r="M664" s="14" t="n"/>
      <c r="N664" s="15">
        <f>IF(OR(L664="",M664=""),"",M664-L664)</f>
        <v/>
      </c>
      <c r="O664" s="15">
        <f>IF(OR(B664="",L664=""),"",IFERROR(L664-LOOKUP(2,1/($B$4:B663=B664),$M$4:M663),""))</f>
        <v/>
      </c>
      <c r="P664" s="16" t="n"/>
      <c r="Q664" s="16" t="n"/>
      <c r="R664" s="17" t="n"/>
      <c r="S664" s="11" t="n"/>
      <c r="T664" s="18">
        <f>IF(OR(A664="",I664=""),"",A664+I664)</f>
        <v/>
      </c>
      <c r="U664" s="18">
        <f>IF(OR(A664="",K664=""),"",IF(J664="",A664,J664)+K664)</f>
        <v/>
      </c>
    </row>
    <row r="665">
      <c r="A665" s="10" t="n"/>
      <c r="B665" s="11" t="n"/>
      <c r="C665" s="12">
        <f>IF(B665="","",IFERROR(VLOOKUP(B665,'السيارات'!$A$5:$F$104,6,FALSE),""))</f>
        <v/>
      </c>
      <c r="D665" s="11" t="n"/>
      <c r="E665" s="12">
        <f>IF(D665="","",IFERROR(VLOOKUP(D665,'السائقون'!$A$5:$C$154,3,FALSE),""))</f>
        <v/>
      </c>
      <c r="F665" s="11" t="n"/>
      <c r="G665" s="11" t="n"/>
      <c r="H665" s="11" t="n"/>
      <c r="I665" s="13" t="n"/>
      <c r="J665" s="10" t="n"/>
      <c r="K665" s="13" t="n"/>
      <c r="L665" s="14" t="n"/>
      <c r="M665" s="14" t="n"/>
      <c r="N665" s="15">
        <f>IF(OR(L665="",M665=""),"",M665-L665)</f>
        <v/>
      </c>
      <c r="O665" s="15">
        <f>IF(OR(B665="",L665=""),"",IFERROR(L665-LOOKUP(2,1/($B$4:B664=B665),$M$4:M664),""))</f>
        <v/>
      </c>
      <c r="P665" s="16" t="n"/>
      <c r="Q665" s="16" t="n"/>
      <c r="R665" s="17" t="n"/>
      <c r="S665" s="11" t="n"/>
      <c r="T665" s="18">
        <f>IF(OR(A665="",I665=""),"",A665+I665)</f>
        <v/>
      </c>
      <c r="U665" s="18">
        <f>IF(OR(A665="",K665=""),"",IF(J665="",A665,J665)+K665)</f>
        <v/>
      </c>
    </row>
    <row r="666">
      <c r="A666" s="10" t="n"/>
      <c r="B666" s="11" t="n"/>
      <c r="C666" s="12">
        <f>IF(B666="","",IFERROR(VLOOKUP(B666,'السيارات'!$A$5:$F$104,6,FALSE),""))</f>
        <v/>
      </c>
      <c r="D666" s="11" t="n"/>
      <c r="E666" s="12">
        <f>IF(D666="","",IFERROR(VLOOKUP(D666,'السائقون'!$A$5:$C$154,3,FALSE),""))</f>
        <v/>
      </c>
      <c r="F666" s="11" t="n"/>
      <c r="G666" s="11" t="n"/>
      <c r="H666" s="11" t="n"/>
      <c r="I666" s="13" t="n"/>
      <c r="J666" s="10" t="n"/>
      <c r="K666" s="13" t="n"/>
      <c r="L666" s="14" t="n"/>
      <c r="M666" s="14" t="n"/>
      <c r="N666" s="15">
        <f>IF(OR(L666="",M666=""),"",M666-L666)</f>
        <v/>
      </c>
      <c r="O666" s="15">
        <f>IF(OR(B666="",L666=""),"",IFERROR(L666-LOOKUP(2,1/($B$4:B665=B666),$M$4:M665),""))</f>
        <v/>
      </c>
      <c r="P666" s="16" t="n"/>
      <c r="Q666" s="16" t="n"/>
      <c r="R666" s="17" t="n"/>
      <c r="S666" s="11" t="n"/>
      <c r="T666" s="18">
        <f>IF(OR(A666="",I666=""),"",A666+I666)</f>
        <v/>
      </c>
      <c r="U666" s="18">
        <f>IF(OR(A666="",K666=""),"",IF(J666="",A666,J666)+K666)</f>
        <v/>
      </c>
    </row>
    <row r="667">
      <c r="A667" s="10" t="n"/>
      <c r="B667" s="11" t="n"/>
      <c r="C667" s="12">
        <f>IF(B667="","",IFERROR(VLOOKUP(B667,'السيارات'!$A$5:$F$104,6,FALSE),""))</f>
        <v/>
      </c>
      <c r="D667" s="11" t="n"/>
      <c r="E667" s="12">
        <f>IF(D667="","",IFERROR(VLOOKUP(D667,'السائقون'!$A$5:$C$154,3,FALSE),""))</f>
        <v/>
      </c>
      <c r="F667" s="11" t="n"/>
      <c r="G667" s="11" t="n"/>
      <c r="H667" s="11" t="n"/>
      <c r="I667" s="13" t="n"/>
      <c r="J667" s="10" t="n"/>
      <c r="K667" s="13" t="n"/>
      <c r="L667" s="14" t="n"/>
      <c r="M667" s="14" t="n"/>
      <c r="N667" s="15">
        <f>IF(OR(L667="",M667=""),"",M667-L667)</f>
        <v/>
      </c>
      <c r="O667" s="15">
        <f>IF(OR(B667="",L667=""),"",IFERROR(L667-LOOKUP(2,1/($B$4:B666=B667),$M$4:M666),""))</f>
        <v/>
      </c>
      <c r="P667" s="16" t="n"/>
      <c r="Q667" s="16" t="n"/>
      <c r="R667" s="17" t="n"/>
      <c r="S667" s="11" t="n"/>
      <c r="T667" s="18">
        <f>IF(OR(A667="",I667=""),"",A667+I667)</f>
        <v/>
      </c>
      <c r="U667" s="18">
        <f>IF(OR(A667="",K667=""),"",IF(J667="",A667,J667)+K667)</f>
        <v/>
      </c>
    </row>
    <row r="668">
      <c r="A668" s="10" t="n"/>
      <c r="B668" s="11" t="n"/>
      <c r="C668" s="12">
        <f>IF(B668="","",IFERROR(VLOOKUP(B668,'السيارات'!$A$5:$F$104,6,FALSE),""))</f>
        <v/>
      </c>
      <c r="D668" s="11" t="n"/>
      <c r="E668" s="12">
        <f>IF(D668="","",IFERROR(VLOOKUP(D668,'السائقون'!$A$5:$C$154,3,FALSE),""))</f>
        <v/>
      </c>
      <c r="F668" s="11" t="n"/>
      <c r="G668" s="11" t="n"/>
      <c r="H668" s="11" t="n"/>
      <c r="I668" s="13" t="n"/>
      <c r="J668" s="10" t="n"/>
      <c r="K668" s="13" t="n"/>
      <c r="L668" s="14" t="n"/>
      <c r="M668" s="14" t="n"/>
      <c r="N668" s="15">
        <f>IF(OR(L668="",M668=""),"",M668-L668)</f>
        <v/>
      </c>
      <c r="O668" s="15">
        <f>IF(OR(B668="",L668=""),"",IFERROR(L668-LOOKUP(2,1/($B$4:B667=B668),$M$4:M667),""))</f>
        <v/>
      </c>
      <c r="P668" s="16" t="n"/>
      <c r="Q668" s="16" t="n"/>
      <c r="R668" s="17" t="n"/>
      <c r="S668" s="11" t="n"/>
      <c r="T668" s="18">
        <f>IF(OR(A668="",I668=""),"",A668+I668)</f>
        <v/>
      </c>
      <c r="U668" s="18">
        <f>IF(OR(A668="",K668=""),"",IF(J668="",A668,J668)+K668)</f>
        <v/>
      </c>
    </row>
    <row r="669">
      <c r="A669" s="10" t="n"/>
      <c r="B669" s="11" t="n"/>
      <c r="C669" s="12">
        <f>IF(B669="","",IFERROR(VLOOKUP(B669,'السيارات'!$A$5:$F$104,6,FALSE),""))</f>
        <v/>
      </c>
      <c r="D669" s="11" t="n"/>
      <c r="E669" s="12">
        <f>IF(D669="","",IFERROR(VLOOKUP(D669,'السائقون'!$A$5:$C$154,3,FALSE),""))</f>
        <v/>
      </c>
      <c r="F669" s="11" t="n"/>
      <c r="G669" s="11" t="n"/>
      <c r="H669" s="11" t="n"/>
      <c r="I669" s="13" t="n"/>
      <c r="J669" s="10" t="n"/>
      <c r="K669" s="13" t="n"/>
      <c r="L669" s="14" t="n"/>
      <c r="M669" s="14" t="n"/>
      <c r="N669" s="15">
        <f>IF(OR(L669="",M669=""),"",M669-L669)</f>
        <v/>
      </c>
      <c r="O669" s="15">
        <f>IF(OR(B669="",L669=""),"",IFERROR(L669-LOOKUP(2,1/($B$4:B668=B669),$M$4:M668),""))</f>
        <v/>
      </c>
      <c r="P669" s="16" t="n"/>
      <c r="Q669" s="16" t="n"/>
      <c r="R669" s="17" t="n"/>
      <c r="S669" s="11" t="n"/>
      <c r="T669" s="18">
        <f>IF(OR(A669="",I669=""),"",A669+I669)</f>
        <v/>
      </c>
      <c r="U669" s="18">
        <f>IF(OR(A669="",K669=""),"",IF(J669="",A669,J669)+K669)</f>
        <v/>
      </c>
    </row>
    <row r="670">
      <c r="A670" s="10" t="n"/>
      <c r="B670" s="11" t="n"/>
      <c r="C670" s="12">
        <f>IF(B670="","",IFERROR(VLOOKUP(B670,'السيارات'!$A$5:$F$104,6,FALSE),""))</f>
        <v/>
      </c>
      <c r="D670" s="11" t="n"/>
      <c r="E670" s="12">
        <f>IF(D670="","",IFERROR(VLOOKUP(D670,'السائقون'!$A$5:$C$154,3,FALSE),""))</f>
        <v/>
      </c>
      <c r="F670" s="11" t="n"/>
      <c r="G670" s="11" t="n"/>
      <c r="H670" s="11" t="n"/>
      <c r="I670" s="13" t="n"/>
      <c r="J670" s="10" t="n"/>
      <c r="K670" s="13" t="n"/>
      <c r="L670" s="14" t="n"/>
      <c r="M670" s="14" t="n"/>
      <c r="N670" s="15">
        <f>IF(OR(L670="",M670=""),"",M670-L670)</f>
        <v/>
      </c>
      <c r="O670" s="15">
        <f>IF(OR(B670="",L670=""),"",IFERROR(L670-LOOKUP(2,1/($B$4:B669=B670),$M$4:M669),""))</f>
        <v/>
      </c>
      <c r="P670" s="16" t="n"/>
      <c r="Q670" s="16" t="n"/>
      <c r="R670" s="17" t="n"/>
      <c r="S670" s="11" t="n"/>
      <c r="T670" s="18">
        <f>IF(OR(A670="",I670=""),"",A670+I670)</f>
        <v/>
      </c>
      <c r="U670" s="18">
        <f>IF(OR(A670="",K670=""),"",IF(J670="",A670,J670)+K670)</f>
        <v/>
      </c>
    </row>
    <row r="671">
      <c r="A671" s="10" t="n"/>
      <c r="B671" s="11" t="n"/>
      <c r="C671" s="12">
        <f>IF(B671="","",IFERROR(VLOOKUP(B671,'السيارات'!$A$5:$F$104,6,FALSE),""))</f>
        <v/>
      </c>
      <c r="D671" s="11" t="n"/>
      <c r="E671" s="12">
        <f>IF(D671="","",IFERROR(VLOOKUP(D671,'السائقون'!$A$5:$C$154,3,FALSE),""))</f>
        <v/>
      </c>
      <c r="F671" s="11" t="n"/>
      <c r="G671" s="11" t="n"/>
      <c r="H671" s="11" t="n"/>
      <c r="I671" s="13" t="n"/>
      <c r="J671" s="10" t="n"/>
      <c r="K671" s="13" t="n"/>
      <c r="L671" s="14" t="n"/>
      <c r="M671" s="14" t="n"/>
      <c r="N671" s="15">
        <f>IF(OR(L671="",M671=""),"",M671-L671)</f>
        <v/>
      </c>
      <c r="O671" s="15">
        <f>IF(OR(B671="",L671=""),"",IFERROR(L671-LOOKUP(2,1/($B$4:B670=B671),$M$4:M670),""))</f>
        <v/>
      </c>
      <c r="P671" s="16" t="n"/>
      <c r="Q671" s="16" t="n"/>
      <c r="R671" s="17" t="n"/>
      <c r="S671" s="11" t="n"/>
      <c r="T671" s="18">
        <f>IF(OR(A671="",I671=""),"",A671+I671)</f>
        <v/>
      </c>
      <c r="U671" s="18">
        <f>IF(OR(A671="",K671=""),"",IF(J671="",A671,J671)+K671)</f>
        <v/>
      </c>
    </row>
    <row r="672">
      <c r="A672" s="10" t="n"/>
      <c r="B672" s="11" t="n"/>
      <c r="C672" s="12">
        <f>IF(B672="","",IFERROR(VLOOKUP(B672,'السيارات'!$A$5:$F$104,6,FALSE),""))</f>
        <v/>
      </c>
      <c r="D672" s="11" t="n"/>
      <c r="E672" s="12">
        <f>IF(D672="","",IFERROR(VLOOKUP(D672,'السائقون'!$A$5:$C$154,3,FALSE),""))</f>
        <v/>
      </c>
      <c r="F672" s="11" t="n"/>
      <c r="G672" s="11" t="n"/>
      <c r="H672" s="11" t="n"/>
      <c r="I672" s="13" t="n"/>
      <c r="J672" s="10" t="n"/>
      <c r="K672" s="13" t="n"/>
      <c r="L672" s="14" t="n"/>
      <c r="M672" s="14" t="n"/>
      <c r="N672" s="15">
        <f>IF(OR(L672="",M672=""),"",M672-L672)</f>
        <v/>
      </c>
      <c r="O672" s="15">
        <f>IF(OR(B672="",L672=""),"",IFERROR(L672-LOOKUP(2,1/($B$4:B671=B672),$M$4:M671),""))</f>
        <v/>
      </c>
      <c r="P672" s="16" t="n"/>
      <c r="Q672" s="16" t="n"/>
      <c r="R672" s="17" t="n"/>
      <c r="S672" s="11" t="n"/>
      <c r="T672" s="18">
        <f>IF(OR(A672="",I672=""),"",A672+I672)</f>
        <v/>
      </c>
      <c r="U672" s="18">
        <f>IF(OR(A672="",K672=""),"",IF(J672="",A672,J672)+K672)</f>
        <v/>
      </c>
    </row>
    <row r="673">
      <c r="A673" s="10" t="n"/>
      <c r="B673" s="11" t="n"/>
      <c r="C673" s="12">
        <f>IF(B673="","",IFERROR(VLOOKUP(B673,'السيارات'!$A$5:$F$104,6,FALSE),""))</f>
        <v/>
      </c>
      <c r="D673" s="11" t="n"/>
      <c r="E673" s="12">
        <f>IF(D673="","",IFERROR(VLOOKUP(D673,'السائقون'!$A$5:$C$154,3,FALSE),""))</f>
        <v/>
      </c>
      <c r="F673" s="11" t="n"/>
      <c r="G673" s="11" t="n"/>
      <c r="H673" s="11" t="n"/>
      <c r="I673" s="13" t="n"/>
      <c r="J673" s="10" t="n"/>
      <c r="K673" s="13" t="n"/>
      <c r="L673" s="14" t="n"/>
      <c r="M673" s="14" t="n"/>
      <c r="N673" s="15">
        <f>IF(OR(L673="",M673=""),"",M673-L673)</f>
        <v/>
      </c>
      <c r="O673" s="15">
        <f>IF(OR(B673="",L673=""),"",IFERROR(L673-LOOKUP(2,1/($B$4:B672=B673),$M$4:M672),""))</f>
        <v/>
      </c>
      <c r="P673" s="16" t="n"/>
      <c r="Q673" s="16" t="n"/>
      <c r="R673" s="17" t="n"/>
      <c r="S673" s="11" t="n"/>
      <c r="T673" s="18">
        <f>IF(OR(A673="",I673=""),"",A673+I673)</f>
        <v/>
      </c>
      <c r="U673" s="18">
        <f>IF(OR(A673="",K673=""),"",IF(J673="",A673,J673)+K673)</f>
        <v/>
      </c>
    </row>
    <row r="674">
      <c r="A674" s="10" t="n"/>
      <c r="B674" s="11" t="n"/>
      <c r="C674" s="12">
        <f>IF(B674="","",IFERROR(VLOOKUP(B674,'السيارات'!$A$5:$F$104,6,FALSE),""))</f>
        <v/>
      </c>
      <c r="D674" s="11" t="n"/>
      <c r="E674" s="12">
        <f>IF(D674="","",IFERROR(VLOOKUP(D674,'السائقون'!$A$5:$C$154,3,FALSE),""))</f>
        <v/>
      </c>
      <c r="F674" s="11" t="n"/>
      <c r="G674" s="11" t="n"/>
      <c r="H674" s="11" t="n"/>
      <c r="I674" s="13" t="n"/>
      <c r="J674" s="10" t="n"/>
      <c r="K674" s="13" t="n"/>
      <c r="L674" s="14" t="n"/>
      <c r="M674" s="14" t="n"/>
      <c r="N674" s="15">
        <f>IF(OR(L674="",M674=""),"",M674-L674)</f>
        <v/>
      </c>
      <c r="O674" s="15">
        <f>IF(OR(B674="",L674=""),"",IFERROR(L674-LOOKUP(2,1/($B$4:B673=B674),$M$4:M673),""))</f>
        <v/>
      </c>
      <c r="P674" s="16" t="n"/>
      <c r="Q674" s="16" t="n"/>
      <c r="R674" s="17" t="n"/>
      <c r="S674" s="11" t="n"/>
      <c r="T674" s="18">
        <f>IF(OR(A674="",I674=""),"",A674+I674)</f>
        <v/>
      </c>
      <c r="U674" s="18">
        <f>IF(OR(A674="",K674=""),"",IF(J674="",A674,J674)+K674)</f>
        <v/>
      </c>
    </row>
    <row r="675">
      <c r="A675" s="10" t="n"/>
      <c r="B675" s="11" t="n"/>
      <c r="C675" s="12">
        <f>IF(B675="","",IFERROR(VLOOKUP(B675,'السيارات'!$A$5:$F$104,6,FALSE),""))</f>
        <v/>
      </c>
      <c r="D675" s="11" t="n"/>
      <c r="E675" s="12">
        <f>IF(D675="","",IFERROR(VLOOKUP(D675,'السائقون'!$A$5:$C$154,3,FALSE),""))</f>
        <v/>
      </c>
      <c r="F675" s="11" t="n"/>
      <c r="G675" s="11" t="n"/>
      <c r="H675" s="11" t="n"/>
      <c r="I675" s="13" t="n"/>
      <c r="J675" s="10" t="n"/>
      <c r="K675" s="13" t="n"/>
      <c r="L675" s="14" t="n"/>
      <c r="M675" s="14" t="n"/>
      <c r="N675" s="15">
        <f>IF(OR(L675="",M675=""),"",M675-L675)</f>
        <v/>
      </c>
      <c r="O675" s="15">
        <f>IF(OR(B675="",L675=""),"",IFERROR(L675-LOOKUP(2,1/($B$4:B674=B675),$M$4:M674),""))</f>
        <v/>
      </c>
      <c r="P675" s="16" t="n"/>
      <c r="Q675" s="16" t="n"/>
      <c r="R675" s="17" t="n"/>
      <c r="S675" s="11" t="n"/>
      <c r="T675" s="18">
        <f>IF(OR(A675="",I675=""),"",A675+I675)</f>
        <v/>
      </c>
      <c r="U675" s="18">
        <f>IF(OR(A675="",K675=""),"",IF(J675="",A675,J675)+K675)</f>
        <v/>
      </c>
    </row>
    <row r="676">
      <c r="A676" s="10" t="n"/>
      <c r="B676" s="11" t="n"/>
      <c r="C676" s="12">
        <f>IF(B676="","",IFERROR(VLOOKUP(B676,'السيارات'!$A$5:$F$104,6,FALSE),""))</f>
        <v/>
      </c>
      <c r="D676" s="11" t="n"/>
      <c r="E676" s="12">
        <f>IF(D676="","",IFERROR(VLOOKUP(D676,'السائقون'!$A$5:$C$154,3,FALSE),""))</f>
        <v/>
      </c>
      <c r="F676" s="11" t="n"/>
      <c r="G676" s="11" t="n"/>
      <c r="H676" s="11" t="n"/>
      <c r="I676" s="13" t="n"/>
      <c r="J676" s="10" t="n"/>
      <c r="K676" s="13" t="n"/>
      <c r="L676" s="14" t="n"/>
      <c r="M676" s="14" t="n"/>
      <c r="N676" s="15">
        <f>IF(OR(L676="",M676=""),"",M676-L676)</f>
        <v/>
      </c>
      <c r="O676" s="15">
        <f>IF(OR(B676="",L676=""),"",IFERROR(L676-LOOKUP(2,1/($B$4:B675=B676),$M$4:M675),""))</f>
        <v/>
      </c>
      <c r="P676" s="16" t="n"/>
      <c r="Q676" s="16" t="n"/>
      <c r="R676" s="17" t="n"/>
      <c r="S676" s="11" t="n"/>
      <c r="T676" s="18">
        <f>IF(OR(A676="",I676=""),"",A676+I676)</f>
        <v/>
      </c>
      <c r="U676" s="18">
        <f>IF(OR(A676="",K676=""),"",IF(J676="",A676,J676)+K676)</f>
        <v/>
      </c>
    </row>
    <row r="677">
      <c r="A677" s="10" t="n"/>
      <c r="B677" s="11" t="n"/>
      <c r="C677" s="12">
        <f>IF(B677="","",IFERROR(VLOOKUP(B677,'السيارات'!$A$5:$F$104,6,FALSE),""))</f>
        <v/>
      </c>
      <c r="D677" s="11" t="n"/>
      <c r="E677" s="12">
        <f>IF(D677="","",IFERROR(VLOOKUP(D677,'السائقون'!$A$5:$C$154,3,FALSE),""))</f>
        <v/>
      </c>
      <c r="F677" s="11" t="n"/>
      <c r="G677" s="11" t="n"/>
      <c r="H677" s="11" t="n"/>
      <c r="I677" s="13" t="n"/>
      <c r="J677" s="10" t="n"/>
      <c r="K677" s="13" t="n"/>
      <c r="L677" s="14" t="n"/>
      <c r="M677" s="14" t="n"/>
      <c r="N677" s="15">
        <f>IF(OR(L677="",M677=""),"",M677-L677)</f>
        <v/>
      </c>
      <c r="O677" s="15">
        <f>IF(OR(B677="",L677=""),"",IFERROR(L677-LOOKUP(2,1/($B$4:B676=B677),$M$4:M676),""))</f>
        <v/>
      </c>
      <c r="P677" s="16" t="n"/>
      <c r="Q677" s="16" t="n"/>
      <c r="R677" s="17" t="n"/>
      <c r="S677" s="11" t="n"/>
      <c r="T677" s="18">
        <f>IF(OR(A677="",I677=""),"",A677+I677)</f>
        <v/>
      </c>
      <c r="U677" s="18">
        <f>IF(OR(A677="",K677=""),"",IF(J677="",A677,J677)+K677)</f>
        <v/>
      </c>
    </row>
    <row r="678">
      <c r="A678" s="10" t="n"/>
      <c r="B678" s="11" t="n"/>
      <c r="C678" s="12">
        <f>IF(B678="","",IFERROR(VLOOKUP(B678,'السيارات'!$A$5:$F$104,6,FALSE),""))</f>
        <v/>
      </c>
      <c r="D678" s="11" t="n"/>
      <c r="E678" s="12">
        <f>IF(D678="","",IFERROR(VLOOKUP(D678,'السائقون'!$A$5:$C$154,3,FALSE),""))</f>
        <v/>
      </c>
      <c r="F678" s="11" t="n"/>
      <c r="G678" s="11" t="n"/>
      <c r="H678" s="11" t="n"/>
      <c r="I678" s="13" t="n"/>
      <c r="J678" s="10" t="n"/>
      <c r="K678" s="13" t="n"/>
      <c r="L678" s="14" t="n"/>
      <c r="M678" s="14" t="n"/>
      <c r="N678" s="15">
        <f>IF(OR(L678="",M678=""),"",M678-L678)</f>
        <v/>
      </c>
      <c r="O678" s="15">
        <f>IF(OR(B678="",L678=""),"",IFERROR(L678-LOOKUP(2,1/($B$4:B677=B678),$M$4:M677),""))</f>
        <v/>
      </c>
      <c r="P678" s="16" t="n"/>
      <c r="Q678" s="16" t="n"/>
      <c r="R678" s="17" t="n"/>
      <c r="S678" s="11" t="n"/>
      <c r="T678" s="18">
        <f>IF(OR(A678="",I678=""),"",A678+I678)</f>
        <v/>
      </c>
      <c r="U678" s="18">
        <f>IF(OR(A678="",K678=""),"",IF(J678="",A678,J678)+K678)</f>
        <v/>
      </c>
    </row>
    <row r="679">
      <c r="A679" s="10" t="n"/>
      <c r="B679" s="11" t="n"/>
      <c r="C679" s="12">
        <f>IF(B679="","",IFERROR(VLOOKUP(B679,'السيارات'!$A$5:$F$104,6,FALSE),""))</f>
        <v/>
      </c>
      <c r="D679" s="11" t="n"/>
      <c r="E679" s="12">
        <f>IF(D679="","",IFERROR(VLOOKUP(D679,'السائقون'!$A$5:$C$154,3,FALSE),""))</f>
        <v/>
      </c>
      <c r="F679" s="11" t="n"/>
      <c r="G679" s="11" t="n"/>
      <c r="H679" s="11" t="n"/>
      <c r="I679" s="13" t="n"/>
      <c r="J679" s="10" t="n"/>
      <c r="K679" s="13" t="n"/>
      <c r="L679" s="14" t="n"/>
      <c r="M679" s="14" t="n"/>
      <c r="N679" s="15">
        <f>IF(OR(L679="",M679=""),"",M679-L679)</f>
        <v/>
      </c>
      <c r="O679" s="15">
        <f>IF(OR(B679="",L679=""),"",IFERROR(L679-LOOKUP(2,1/($B$4:B678=B679),$M$4:M678),""))</f>
        <v/>
      </c>
      <c r="P679" s="16" t="n"/>
      <c r="Q679" s="16" t="n"/>
      <c r="R679" s="17" t="n"/>
      <c r="S679" s="11" t="n"/>
      <c r="T679" s="18">
        <f>IF(OR(A679="",I679=""),"",A679+I679)</f>
        <v/>
      </c>
      <c r="U679" s="18">
        <f>IF(OR(A679="",K679=""),"",IF(J679="",A679,J679)+K679)</f>
        <v/>
      </c>
    </row>
    <row r="680">
      <c r="A680" s="10" t="n"/>
      <c r="B680" s="11" t="n"/>
      <c r="C680" s="12">
        <f>IF(B680="","",IFERROR(VLOOKUP(B680,'السيارات'!$A$5:$F$104,6,FALSE),""))</f>
        <v/>
      </c>
      <c r="D680" s="11" t="n"/>
      <c r="E680" s="12">
        <f>IF(D680="","",IFERROR(VLOOKUP(D680,'السائقون'!$A$5:$C$154,3,FALSE),""))</f>
        <v/>
      </c>
      <c r="F680" s="11" t="n"/>
      <c r="G680" s="11" t="n"/>
      <c r="H680" s="11" t="n"/>
      <c r="I680" s="13" t="n"/>
      <c r="J680" s="10" t="n"/>
      <c r="K680" s="13" t="n"/>
      <c r="L680" s="14" t="n"/>
      <c r="M680" s="14" t="n"/>
      <c r="N680" s="15">
        <f>IF(OR(L680="",M680=""),"",M680-L680)</f>
        <v/>
      </c>
      <c r="O680" s="15">
        <f>IF(OR(B680="",L680=""),"",IFERROR(L680-LOOKUP(2,1/($B$4:B679=B680),$M$4:M679),""))</f>
        <v/>
      </c>
      <c r="P680" s="16" t="n"/>
      <c r="Q680" s="16" t="n"/>
      <c r="R680" s="17" t="n"/>
      <c r="S680" s="11" t="n"/>
      <c r="T680" s="18">
        <f>IF(OR(A680="",I680=""),"",A680+I680)</f>
        <v/>
      </c>
      <c r="U680" s="18">
        <f>IF(OR(A680="",K680=""),"",IF(J680="",A680,J680)+K680)</f>
        <v/>
      </c>
    </row>
    <row r="681">
      <c r="A681" s="10" t="n"/>
      <c r="B681" s="11" t="n"/>
      <c r="C681" s="12">
        <f>IF(B681="","",IFERROR(VLOOKUP(B681,'السيارات'!$A$5:$F$104,6,FALSE),""))</f>
        <v/>
      </c>
      <c r="D681" s="11" t="n"/>
      <c r="E681" s="12">
        <f>IF(D681="","",IFERROR(VLOOKUP(D681,'السائقون'!$A$5:$C$154,3,FALSE),""))</f>
        <v/>
      </c>
      <c r="F681" s="11" t="n"/>
      <c r="G681" s="11" t="n"/>
      <c r="H681" s="11" t="n"/>
      <c r="I681" s="13" t="n"/>
      <c r="J681" s="10" t="n"/>
      <c r="K681" s="13" t="n"/>
      <c r="L681" s="14" t="n"/>
      <c r="M681" s="14" t="n"/>
      <c r="N681" s="15">
        <f>IF(OR(L681="",M681=""),"",M681-L681)</f>
        <v/>
      </c>
      <c r="O681" s="15">
        <f>IF(OR(B681="",L681=""),"",IFERROR(L681-LOOKUP(2,1/($B$4:B680=B681),$M$4:M680),""))</f>
        <v/>
      </c>
      <c r="P681" s="16" t="n"/>
      <c r="Q681" s="16" t="n"/>
      <c r="R681" s="17" t="n"/>
      <c r="S681" s="11" t="n"/>
      <c r="T681" s="18">
        <f>IF(OR(A681="",I681=""),"",A681+I681)</f>
        <v/>
      </c>
      <c r="U681" s="18">
        <f>IF(OR(A681="",K681=""),"",IF(J681="",A681,J681)+K681)</f>
        <v/>
      </c>
    </row>
    <row r="682">
      <c r="A682" s="10" t="n"/>
      <c r="B682" s="11" t="n"/>
      <c r="C682" s="12">
        <f>IF(B682="","",IFERROR(VLOOKUP(B682,'السيارات'!$A$5:$F$104,6,FALSE),""))</f>
        <v/>
      </c>
      <c r="D682" s="11" t="n"/>
      <c r="E682" s="12">
        <f>IF(D682="","",IFERROR(VLOOKUP(D682,'السائقون'!$A$5:$C$154,3,FALSE),""))</f>
        <v/>
      </c>
      <c r="F682" s="11" t="n"/>
      <c r="G682" s="11" t="n"/>
      <c r="H682" s="11" t="n"/>
      <c r="I682" s="13" t="n"/>
      <c r="J682" s="10" t="n"/>
      <c r="K682" s="13" t="n"/>
      <c r="L682" s="14" t="n"/>
      <c r="M682" s="14" t="n"/>
      <c r="N682" s="15">
        <f>IF(OR(L682="",M682=""),"",M682-L682)</f>
        <v/>
      </c>
      <c r="O682" s="15">
        <f>IF(OR(B682="",L682=""),"",IFERROR(L682-LOOKUP(2,1/($B$4:B681=B682),$M$4:M681),""))</f>
        <v/>
      </c>
      <c r="P682" s="16" t="n"/>
      <c r="Q682" s="16" t="n"/>
      <c r="R682" s="17" t="n"/>
      <c r="S682" s="11" t="n"/>
      <c r="T682" s="18">
        <f>IF(OR(A682="",I682=""),"",A682+I682)</f>
        <v/>
      </c>
      <c r="U682" s="18">
        <f>IF(OR(A682="",K682=""),"",IF(J682="",A682,J682)+K682)</f>
        <v/>
      </c>
    </row>
    <row r="683">
      <c r="A683" s="10" t="n"/>
      <c r="B683" s="11" t="n"/>
      <c r="C683" s="12">
        <f>IF(B683="","",IFERROR(VLOOKUP(B683,'السيارات'!$A$5:$F$104,6,FALSE),""))</f>
        <v/>
      </c>
      <c r="D683" s="11" t="n"/>
      <c r="E683" s="12">
        <f>IF(D683="","",IFERROR(VLOOKUP(D683,'السائقون'!$A$5:$C$154,3,FALSE),""))</f>
        <v/>
      </c>
      <c r="F683" s="11" t="n"/>
      <c r="G683" s="11" t="n"/>
      <c r="H683" s="11" t="n"/>
      <c r="I683" s="13" t="n"/>
      <c r="J683" s="10" t="n"/>
      <c r="K683" s="13" t="n"/>
      <c r="L683" s="14" t="n"/>
      <c r="M683" s="14" t="n"/>
      <c r="N683" s="15">
        <f>IF(OR(L683="",M683=""),"",M683-L683)</f>
        <v/>
      </c>
      <c r="O683" s="15">
        <f>IF(OR(B683="",L683=""),"",IFERROR(L683-LOOKUP(2,1/($B$4:B682=B683),$M$4:M682),""))</f>
        <v/>
      </c>
      <c r="P683" s="16" t="n"/>
      <c r="Q683" s="16" t="n"/>
      <c r="R683" s="17" t="n"/>
      <c r="S683" s="11" t="n"/>
      <c r="T683" s="18">
        <f>IF(OR(A683="",I683=""),"",A683+I683)</f>
        <v/>
      </c>
      <c r="U683" s="18">
        <f>IF(OR(A683="",K683=""),"",IF(J683="",A683,J683)+K683)</f>
        <v/>
      </c>
    </row>
    <row r="684">
      <c r="A684" s="10" t="n"/>
      <c r="B684" s="11" t="n"/>
      <c r="C684" s="12">
        <f>IF(B684="","",IFERROR(VLOOKUP(B684,'السيارات'!$A$5:$F$104,6,FALSE),""))</f>
        <v/>
      </c>
      <c r="D684" s="11" t="n"/>
      <c r="E684" s="12">
        <f>IF(D684="","",IFERROR(VLOOKUP(D684,'السائقون'!$A$5:$C$154,3,FALSE),""))</f>
        <v/>
      </c>
      <c r="F684" s="11" t="n"/>
      <c r="G684" s="11" t="n"/>
      <c r="H684" s="11" t="n"/>
      <c r="I684" s="13" t="n"/>
      <c r="J684" s="10" t="n"/>
      <c r="K684" s="13" t="n"/>
      <c r="L684" s="14" t="n"/>
      <c r="M684" s="14" t="n"/>
      <c r="N684" s="15">
        <f>IF(OR(L684="",M684=""),"",M684-L684)</f>
        <v/>
      </c>
      <c r="O684" s="15">
        <f>IF(OR(B684="",L684=""),"",IFERROR(L684-LOOKUP(2,1/($B$4:B683=B684),$M$4:M683),""))</f>
        <v/>
      </c>
      <c r="P684" s="16" t="n"/>
      <c r="Q684" s="16" t="n"/>
      <c r="R684" s="17" t="n"/>
      <c r="S684" s="11" t="n"/>
      <c r="T684" s="18">
        <f>IF(OR(A684="",I684=""),"",A684+I684)</f>
        <v/>
      </c>
      <c r="U684" s="18">
        <f>IF(OR(A684="",K684=""),"",IF(J684="",A684,J684)+K684)</f>
        <v/>
      </c>
    </row>
    <row r="685">
      <c r="A685" s="10" t="n"/>
      <c r="B685" s="11" t="n"/>
      <c r="C685" s="12">
        <f>IF(B685="","",IFERROR(VLOOKUP(B685,'السيارات'!$A$5:$F$104,6,FALSE),""))</f>
        <v/>
      </c>
      <c r="D685" s="11" t="n"/>
      <c r="E685" s="12">
        <f>IF(D685="","",IFERROR(VLOOKUP(D685,'السائقون'!$A$5:$C$154,3,FALSE),""))</f>
        <v/>
      </c>
      <c r="F685" s="11" t="n"/>
      <c r="G685" s="11" t="n"/>
      <c r="H685" s="11" t="n"/>
      <c r="I685" s="13" t="n"/>
      <c r="J685" s="10" t="n"/>
      <c r="K685" s="13" t="n"/>
      <c r="L685" s="14" t="n"/>
      <c r="M685" s="14" t="n"/>
      <c r="N685" s="15">
        <f>IF(OR(L685="",M685=""),"",M685-L685)</f>
        <v/>
      </c>
      <c r="O685" s="15">
        <f>IF(OR(B685="",L685=""),"",IFERROR(L685-LOOKUP(2,1/($B$4:B684=B685),$M$4:M684),""))</f>
        <v/>
      </c>
      <c r="P685" s="16" t="n"/>
      <c r="Q685" s="16" t="n"/>
      <c r="R685" s="17" t="n"/>
      <c r="S685" s="11" t="n"/>
      <c r="T685" s="18">
        <f>IF(OR(A685="",I685=""),"",A685+I685)</f>
        <v/>
      </c>
      <c r="U685" s="18">
        <f>IF(OR(A685="",K685=""),"",IF(J685="",A685,J685)+K685)</f>
        <v/>
      </c>
    </row>
    <row r="686">
      <c r="A686" s="10" t="n"/>
      <c r="B686" s="11" t="n"/>
      <c r="C686" s="12">
        <f>IF(B686="","",IFERROR(VLOOKUP(B686,'السيارات'!$A$5:$F$104,6,FALSE),""))</f>
        <v/>
      </c>
      <c r="D686" s="11" t="n"/>
      <c r="E686" s="12">
        <f>IF(D686="","",IFERROR(VLOOKUP(D686,'السائقون'!$A$5:$C$154,3,FALSE),""))</f>
        <v/>
      </c>
      <c r="F686" s="11" t="n"/>
      <c r="G686" s="11" t="n"/>
      <c r="H686" s="11" t="n"/>
      <c r="I686" s="13" t="n"/>
      <c r="J686" s="10" t="n"/>
      <c r="K686" s="13" t="n"/>
      <c r="L686" s="14" t="n"/>
      <c r="M686" s="14" t="n"/>
      <c r="N686" s="15">
        <f>IF(OR(L686="",M686=""),"",M686-L686)</f>
        <v/>
      </c>
      <c r="O686" s="15">
        <f>IF(OR(B686="",L686=""),"",IFERROR(L686-LOOKUP(2,1/($B$4:B685=B686),$M$4:M685),""))</f>
        <v/>
      </c>
      <c r="P686" s="16" t="n"/>
      <c r="Q686" s="16" t="n"/>
      <c r="R686" s="17" t="n"/>
      <c r="S686" s="11" t="n"/>
      <c r="T686" s="18">
        <f>IF(OR(A686="",I686=""),"",A686+I686)</f>
        <v/>
      </c>
      <c r="U686" s="18">
        <f>IF(OR(A686="",K686=""),"",IF(J686="",A686,J686)+K686)</f>
        <v/>
      </c>
    </row>
    <row r="687">
      <c r="A687" s="10" t="n"/>
      <c r="B687" s="11" t="n"/>
      <c r="C687" s="12">
        <f>IF(B687="","",IFERROR(VLOOKUP(B687,'السيارات'!$A$5:$F$104,6,FALSE),""))</f>
        <v/>
      </c>
      <c r="D687" s="11" t="n"/>
      <c r="E687" s="12">
        <f>IF(D687="","",IFERROR(VLOOKUP(D687,'السائقون'!$A$5:$C$154,3,FALSE),""))</f>
        <v/>
      </c>
      <c r="F687" s="11" t="n"/>
      <c r="G687" s="11" t="n"/>
      <c r="H687" s="11" t="n"/>
      <c r="I687" s="13" t="n"/>
      <c r="J687" s="10" t="n"/>
      <c r="K687" s="13" t="n"/>
      <c r="L687" s="14" t="n"/>
      <c r="M687" s="14" t="n"/>
      <c r="N687" s="15">
        <f>IF(OR(L687="",M687=""),"",M687-L687)</f>
        <v/>
      </c>
      <c r="O687" s="15">
        <f>IF(OR(B687="",L687=""),"",IFERROR(L687-LOOKUP(2,1/($B$4:B686=B687),$M$4:M686),""))</f>
        <v/>
      </c>
      <c r="P687" s="16" t="n"/>
      <c r="Q687" s="16" t="n"/>
      <c r="R687" s="17" t="n"/>
      <c r="S687" s="11" t="n"/>
      <c r="T687" s="18">
        <f>IF(OR(A687="",I687=""),"",A687+I687)</f>
        <v/>
      </c>
      <c r="U687" s="18">
        <f>IF(OR(A687="",K687=""),"",IF(J687="",A687,J687)+K687)</f>
        <v/>
      </c>
    </row>
    <row r="688">
      <c r="A688" s="10" t="n"/>
      <c r="B688" s="11" t="n"/>
      <c r="C688" s="12">
        <f>IF(B688="","",IFERROR(VLOOKUP(B688,'السيارات'!$A$5:$F$104,6,FALSE),""))</f>
        <v/>
      </c>
      <c r="D688" s="11" t="n"/>
      <c r="E688" s="12">
        <f>IF(D688="","",IFERROR(VLOOKUP(D688,'السائقون'!$A$5:$C$154,3,FALSE),""))</f>
        <v/>
      </c>
      <c r="F688" s="11" t="n"/>
      <c r="G688" s="11" t="n"/>
      <c r="H688" s="11" t="n"/>
      <c r="I688" s="13" t="n"/>
      <c r="J688" s="10" t="n"/>
      <c r="K688" s="13" t="n"/>
      <c r="L688" s="14" t="n"/>
      <c r="M688" s="14" t="n"/>
      <c r="N688" s="15">
        <f>IF(OR(L688="",M688=""),"",M688-L688)</f>
        <v/>
      </c>
      <c r="O688" s="15">
        <f>IF(OR(B688="",L688=""),"",IFERROR(L688-LOOKUP(2,1/($B$4:B687=B688),$M$4:M687),""))</f>
        <v/>
      </c>
      <c r="P688" s="16" t="n"/>
      <c r="Q688" s="16" t="n"/>
      <c r="R688" s="17" t="n"/>
      <c r="S688" s="11" t="n"/>
      <c r="T688" s="18">
        <f>IF(OR(A688="",I688=""),"",A688+I688)</f>
        <v/>
      </c>
      <c r="U688" s="18">
        <f>IF(OR(A688="",K688=""),"",IF(J688="",A688,J688)+K688)</f>
        <v/>
      </c>
    </row>
    <row r="689">
      <c r="A689" s="10" t="n"/>
      <c r="B689" s="11" t="n"/>
      <c r="C689" s="12">
        <f>IF(B689="","",IFERROR(VLOOKUP(B689,'السيارات'!$A$5:$F$104,6,FALSE),""))</f>
        <v/>
      </c>
      <c r="D689" s="11" t="n"/>
      <c r="E689" s="12">
        <f>IF(D689="","",IFERROR(VLOOKUP(D689,'السائقون'!$A$5:$C$154,3,FALSE),""))</f>
        <v/>
      </c>
      <c r="F689" s="11" t="n"/>
      <c r="G689" s="11" t="n"/>
      <c r="H689" s="11" t="n"/>
      <c r="I689" s="13" t="n"/>
      <c r="J689" s="10" t="n"/>
      <c r="K689" s="13" t="n"/>
      <c r="L689" s="14" t="n"/>
      <c r="M689" s="14" t="n"/>
      <c r="N689" s="15">
        <f>IF(OR(L689="",M689=""),"",M689-L689)</f>
        <v/>
      </c>
      <c r="O689" s="15">
        <f>IF(OR(B689="",L689=""),"",IFERROR(L689-LOOKUP(2,1/($B$4:B688=B689),$M$4:M688),""))</f>
        <v/>
      </c>
      <c r="P689" s="16" t="n"/>
      <c r="Q689" s="16" t="n"/>
      <c r="R689" s="17" t="n"/>
      <c r="S689" s="11" t="n"/>
      <c r="T689" s="18">
        <f>IF(OR(A689="",I689=""),"",A689+I689)</f>
        <v/>
      </c>
      <c r="U689" s="18">
        <f>IF(OR(A689="",K689=""),"",IF(J689="",A689,J689)+K689)</f>
        <v/>
      </c>
    </row>
    <row r="690">
      <c r="A690" s="10" t="n"/>
      <c r="B690" s="11" t="n"/>
      <c r="C690" s="12">
        <f>IF(B690="","",IFERROR(VLOOKUP(B690,'السيارات'!$A$5:$F$104,6,FALSE),""))</f>
        <v/>
      </c>
      <c r="D690" s="11" t="n"/>
      <c r="E690" s="12">
        <f>IF(D690="","",IFERROR(VLOOKUP(D690,'السائقون'!$A$5:$C$154,3,FALSE),""))</f>
        <v/>
      </c>
      <c r="F690" s="11" t="n"/>
      <c r="G690" s="11" t="n"/>
      <c r="H690" s="11" t="n"/>
      <c r="I690" s="13" t="n"/>
      <c r="J690" s="10" t="n"/>
      <c r="K690" s="13" t="n"/>
      <c r="L690" s="14" t="n"/>
      <c r="M690" s="14" t="n"/>
      <c r="N690" s="15">
        <f>IF(OR(L690="",M690=""),"",M690-L690)</f>
        <v/>
      </c>
      <c r="O690" s="15">
        <f>IF(OR(B690="",L690=""),"",IFERROR(L690-LOOKUP(2,1/($B$4:B689=B690),$M$4:M689),""))</f>
        <v/>
      </c>
      <c r="P690" s="16" t="n"/>
      <c r="Q690" s="16" t="n"/>
      <c r="R690" s="17" t="n"/>
      <c r="S690" s="11" t="n"/>
      <c r="T690" s="18">
        <f>IF(OR(A690="",I690=""),"",A690+I690)</f>
        <v/>
      </c>
      <c r="U690" s="18">
        <f>IF(OR(A690="",K690=""),"",IF(J690="",A690,J690)+K690)</f>
        <v/>
      </c>
    </row>
    <row r="691">
      <c r="A691" s="10" t="n"/>
      <c r="B691" s="11" t="n"/>
      <c r="C691" s="12">
        <f>IF(B691="","",IFERROR(VLOOKUP(B691,'السيارات'!$A$5:$F$104,6,FALSE),""))</f>
        <v/>
      </c>
      <c r="D691" s="11" t="n"/>
      <c r="E691" s="12">
        <f>IF(D691="","",IFERROR(VLOOKUP(D691,'السائقون'!$A$5:$C$154,3,FALSE),""))</f>
        <v/>
      </c>
      <c r="F691" s="11" t="n"/>
      <c r="G691" s="11" t="n"/>
      <c r="H691" s="11" t="n"/>
      <c r="I691" s="13" t="n"/>
      <c r="J691" s="10" t="n"/>
      <c r="K691" s="13" t="n"/>
      <c r="L691" s="14" t="n"/>
      <c r="M691" s="14" t="n"/>
      <c r="N691" s="15">
        <f>IF(OR(L691="",M691=""),"",M691-L691)</f>
        <v/>
      </c>
      <c r="O691" s="15">
        <f>IF(OR(B691="",L691=""),"",IFERROR(L691-LOOKUP(2,1/($B$4:B690=B691),$M$4:M690),""))</f>
        <v/>
      </c>
      <c r="P691" s="16" t="n"/>
      <c r="Q691" s="16" t="n"/>
      <c r="R691" s="17" t="n"/>
      <c r="S691" s="11" t="n"/>
      <c r="T691" s="18">
        <f>IF(OR(A691="",I691=""),"",A691+I691)</f>
        <v/>
      </c>
      <c r="U691" s="18">
        <f>IF(OR(A691="",K691=""),"",IF(J691="",A691,J691)+K691)</f>
        <v/>
      </c>
    </row>
    <row r="692">
      <c r="A692" s="10" t="n"/>
      <c r="B692" s="11" t="n"/>
      <c r="C692" s="12">
        <f>IF(B692="","",IFERROR(VLOOKUP(B692,'السيارات'!$A$5:$F$104,6,FALSE),""))</f>
        <v/>
      </c>
      <c r="D692" s="11" t="n"/>
      <c r="E692" s="12">
        <f>IF(D692="","",IFERROR(VLOOKUP(D692,'السائقون'!$A$5:$C$154,3,FALSE),""))</f>
        <v/>
      </c>
      <c r="F692" s="11" t="n"/>
      <c r="G692" s="11" t="n"/>
      <c r="H692" s="11" t="n"/>
      <c r="I692" s="13" t="n"/>
      <c r="J692" s="10" t="n"/>
      <c r="K692" s="13" t="n"/>
      <c r="L692" s="14" t="n"/>
      <c r="M692" s="14" t="n"/>
      <c r="N692" s="15">
        <f>IF(OR(L692="",M692=""),"",M692-L692)</f>
        <v/>
      </c>
      <c r="O692" s="15">
        <f>IF(OR(B692="",L692=""),"",IFERROR(L692-LOOKUP(2,1/($B$4:B691=B692),$M$4:M691),""))</f>
        <v/>
      </c>
      <c r="P692" s="16" t="n"/>
      <c r="Q692" s="16" t="n"/>
      <c r="R692" s="17" t="n"/>
      <c r="S692" s="11" t="n"/>
      <c r="T692" s="18">
        <f>IF(OR(A692="",I692=""),"",A692+I692)</f>
        <v/>
      </c>
      <c r="U692" s="18">
        <f>IF(OR(A692="",K692=""),"",IF(J692="",A692,J692)+K692)</f>
        <v/>
      </c>
    </row>
    <row r="693">
      <c r="A693" s="10" t="n"/>
      <c r="B693" s="11" t="n"/>
      <c r="C693" s="12">
        <f>IF(B693="","",IFERROR(VLOOKUP(B693,'السيارات'!$A$5:$F$104,6,FALSE),""))</f>
        <v/>
      </c>
      <c r="D693" s="11" t="n"/>
      <c r="E693" s="12">
        <f>IF(D693="","",IFERROR(VLOOKUP(D693,'السائقون'!$A$5:$C$154,3,FALSE),""))</f>
        <v/>
      </c>
      <c r="F693" s="11" t="n"/>
      <c r="G693" s="11" t="n"/>
      <c r="H693" s="11" t="n"/>
      <c r="I693" s="13" t="n"/>
      <c r="J693" s="10" t="n"/>
      <c r="K693" s="13" t="n"/>
      <c r="L693" s="14" t="n"/>
      <c r="M693" s="14" t="n"/>
      <c r="N693" s="15">
        <f>IF(OR(L693="",M693=""),"",M693-L693)</f>
        <v/>
      </c>
      <c r="O693" s="15">
        <f>IF(OR(B693="",L693=""),"",IFERROR(L693-LOOKUP(2,1/($B$4:B692=B693),$M$4:M692),""))</f>
        <v/>
      </c>
      <c r="P693" s="16" t="n"/>
      <c r="Q693" s="16" t="n"/>
      <c r="R693" s="17" t="n"/>
      <c r="S693" s="11" t="n"/>
      <c r="T693" s="18">
        <f>IF(OR(A693="",I693=""),"",A693+I693)</f>
        <v/>
      </c>
      <c r="U693" s="18">
        <f>IF(OR(A693="",K693=""),"",IF(J693="",A693,J693)+K693)</f>
        <v/>
      </c>
    </row>
    <row r="694">
      <c r="A694" s="10" t="n"/>
      <c r="B694" s="11" t="n"/>
      <c r="C694" s="12">
        <f>IF(B694="","",IFERROR(VLOOKUP(B694,'السيارات'!$A$5:$F$104,6,FALSE),""))</f>
        <v/>
      </c>
      <c r="D694" s="11" t="n"/>
      <c r="E694" s="12">
        <f>IF(D694="","",IFERROR(VLOOKUP(D694,'السائقون'!$A$5:$C$154,3,FALSE),""))</f>
        <v/>
      </c>
      <c r="F694" s="11" t="n"/>
      <c r="G694" s="11" t="n"/>
      <c r="H694" s="11" t="n"/>
      <c r="I694" s="13" t="n"/>
      <c r="J694" s="10" t="n"/>
      <c r="K694" s="13" t="n"/>
      <c r="L694" s="14" t="n"/>
      <c r="M694" s="14" t="n"/>
      <c r="N694" s="15">
        <f>IF(OR(L694="",M694=""),"",M694-L694)</f>
        <v/>
      </c>
      <c r="O694" s="15">
        <f>IF(OR(B694="",L694=""),"",IFERROR(L694-LOOKUP(2,1/($B$4:B693=B694),$M$4:M693),""))</f>
        <v/>
      </c>
      <c r="P694" s="16" t="n"/>
      <c r="Q694" s="16" t="n"/>
      <c r="R694" s="17" t="n"/>
      <c r="S694" s="11" t="n"/>
      <c r="T694" s="18">
        <f>IF(OR(A694="",I694=""),"",A694+I694)</f>
        <v/>
      </c>
      <c r="U694" s="18">
        <f>IF(OR(A694="",K694=""),"",IF(J694="",A694,J694)+K694)</f>
        <v/>
      </c>
    </row>
    <row r="695">
      <c r="A695" s="10" t="n"/>
      <c r="B695" s="11" t="n"/>
      <c r="C695" s="12">
        <f>IF(B695="","",IFERROR(VLOOKUP(B695,'السيارات'!$A$5:$F$104,6,FALSE),""))</f>
        <v/>
      </c>
      <c r="D695" s="11" t="n"/>
      <c r="E695" s="12">
        <f>IF(D695="","",IFERROR(VLOOKUP(D695,'السائقون'!$A$5:$C$154,3,FALSE),""))</f>
        <v/>
      </c>
      <c r="F695" s="11" t="n"/>
      <c r="G695" s="11" t="n"/>
      <c r="H695" s="11" t="n"/>
      <c r="I695" s="13" t="n"/>
      <c r="J695" s="10" t="n"/>
      <c r="K695" s="13" t="n"/>
      <c r="L695" s="14" t="n"/>
      <c r="M695" s="14" t="n"/>
      <c r="N695" s="15">
        <f>IF(OR(L695="",M695=""),"",M695-L695)</f>
        <v/>
      </c>
      <c r="O695" s="15">
        <f>IF(OR(B695="",L695=""),"",IFERROR(L695-LOOKUP(2,1/($B$4:B694=B695),$M$4:M694),""))</f>
        <v/>
      </c>
      <c r="P695" s="16" t="n"/>
      <c r="Q695" s="16" t="n"/>
      <c r="R695" s="17" t="n"/>
      <c r="S695" s="11" t="n"/>
      <c r="T695" s="18">
        <f>IF(OR(A695="",I695=""),"",A695+I695)</f>
        <v/>
      </c>
      <c r="U695" s="18">
        <f>IF(OR(A695="",K695=""),"",IF(J695="",A695,J695)+K695)</f>
        <v/>
      </c>
    </row>
    <row r="696">
      <c r="A696" s="10" t="n"/>
      <c r="B696" s="11" t="n"/>
      <c r="C696" s="12">
        <f>IF(B696="","",IFERROR(VLOOKUP(B696,'السيارات'!$A$5:$F$104,6,FALSE),""))</f>
        <v/>
      </c>
      <c r="D696" s="11" t="n"/>
      <c r="E696" s="12">
        <f>IF(D696="","",IFERROR(VLOOKUP(D696,'السائقون'!$A$5:$C$154,3,FALSE),""))</f>
        <v/>
      </c>
      <c r="F696" s="11" t="n"/>
      <c r="G696" s="11" t="n"/>
      <c r="H696" s="11" t="n"/>
      <c r="I696" s="13" t="n"/>
      <c r="J696" s="10" t="n"/>
      <c r="K696" s="13" t="n"/>
      <c r="L696" s="14" t="n"/>
      <c r="M696" s="14" t="n"/>
      <c r="N696" s="15">
        <f>IF(OR(L696="",M696=""),"",M696-L696)</f>
        <v/>
      </c>
      <c r="O696" s="15">
        <f>IF(OR(B696="",L696=""),"",IFERROR(L696-LOOKUP(2,1/($B$4:B695=B696),$M$4:M695),""))</f>
        <v/>
      </c>
      <c r="P696" s="16" t="n"/>
      <c r="Q696" s="16" t="n"/>
      <c r="R696" s="17" t="n"/>
      <c r="S696" s="11" t="n"/>
      <c r="T696" s="18">
        <f>IF(OR(A696="",I696=""),"",A696+I696)</f>
        <v/>
      </c>
      <c r="U696" s="18">
        <f>IF(OR(A696="",K696=""),"",IF(J696="",A696,J696)+K696)</f>
        <v/>
      </c>
    </row>
    <row r="697">
      <c r="A697" s="10" t="n"/>
      <c r="B697" s="11" t="n"/>
      <c r="C697" s="12">
        <f>IF(B697="","",IFERROR(VLOOKUP(B697,'السيارات'!$A$5:$F$104,6,FALSE),""))</f>
        <v/>
      </c>
      <c r="D697" s="11" t="n"/>
      <c r="E697" s="12">
        <f>IF(D697="","",IFERROR(VLOOKUP(D697,'السائقون'!$A$5:$C$154,3,FALSE),""))</f>
        <v/>
      </c>
      <c r="F697" s="11" t="n"/>
      <c r="G697" s="11" t="n"/>
      <c r="H697" s="11" t="n"/>
      <c r="I697" s="13" t="n"/>
      <c r="J697" s="10" t="n"/>
      <c r="K697" s="13" t="n"/>
      <c r="L697" s="14" t="n"/>
      <c r="M697" s="14" t="n"/>
      <c r="N697" s="15">
        <f>IF(OR(L697="",M697=""),"",M697-L697)</f>
        <v/>
      </c>
      <c r="O697" s="15">
        <f>IF(OR(B697="",L697=""),"",IFERROR(L697-LOOKUP(2,1/($B$4:B696=B697),$M$4:M696),""))</f>
        <v/>
      </c>
      <c r="P697" s="16" t="n"/>
      <c r="Q697" s="16" t="n"/>
      <c r="R697" s="17" t="n"/>
      <c r="S697" s="11" t="n"/>
      <c r="T697" s="18">
        <f>IF(OR(A697="",I697=""),"",A697+I697)</f>
        <v/>
      </c>
      <c r="U697" s="18">
        <f>IF(OR(A697="",K697=""),"",IF(J697="",A697,J697)+K697)</f>
        <v/>
      </c>
    </row>
    <row r="698">
      <c r="A698" s="10" t="n"/>
      <c r="B698" s="11" t="n"/>
      <c r="C698" s="12">
        <f>IF(B698="","",IFERROR(VLOOKUP(B698,'السيارات'!$A$5:$F$104,6,FALSE),""))</f>
        <v/>
      </c>
      <c r="D698" s="11" t="n"/>
      <c r="E698" s="12">
        <f>IF(D698="","",IFERROR(VLOOKUP(D698,'السائقون'!$A$5:$C$154,3,FALSE),""))</f>
        <v/>
      </c>
      <c r="F698" s="11" t="n"/>
      <c r="G698" s="11" t="n"/>
      <c r="H698" s="11" t="n"/>
      <c r="I698" s="13" t="n"/>
      <c r="J698" s="10" t="n"/>
      <c r="K698" s="13" t="n"/>
      <c r="L698" s="14" t="n"/>
      <c r="M698" s="14" t="n"/>
      <c r="N698" s="15">
        <f>IF(OR(L698="",M698=""),"",M698-L698)</f>
        <v/>
      </c>
      <c r="O698" s="15">
        <f>IF(OR(B698="",L698=""),"",IFERROR(L698-LOOKUP(2,1/($B$4:B697=B698),$M$4:M697),""))</f>
        <v/>
      </c>
      <c r="P698" s="16" t="n"/>
      <c r="Q698" s="16" t="n"/>
      <c r="R698" s="17" t="n"/>
      <c r="S698" s="11" t="n"/>
      <c r="T698" s="18">
        <f>IF(OR(A698="",I698=""),"",A698+I698)</f>
        <v/>
      </c>
      <c r="U698" s="18">
        <f>IF(OR(A698="",K698=""),"",IF(J698="",A698,J698)+K698)</f>
        <v/>
      </c>
    </row>
    <row r="699">
      <c r="A699" s="10" t="n"/>
      <c r="B699" s="11" t="n"/>
      <c r="C699" s="12">
        <f>IF(B699="","",IFERROR(VLOOKUP(B699,'السيارات'!$A$5:$F$104,6,FALSE),""))</f>
        <v/>
      </c>
      <c r="D699" s="11" t="n"/>
      <c r="E699" s="12">
        <f>IF(D699="","",IFERROR(VLOOKUP(D699,'السائقون'!$A$5:$C$154,3,FALSE),""))</f>
        <v/>
      </c>
      <c r="F699" s="11" t="n"/>
      <c r="G699" s="11" t="n"/>
      <c r="H699" s="11" t="n"/>
      <c r="I699" s="13" t="n"/>
      <c r="J699" s="10" t="n"/>
      <c r="K699" s="13" t="n"/>
      <c r="L699" s="14" t="n"/>
      <c r="M699" s="14" t="n"/>
      <c r="N699" s="15">
        <f>IF(OR(L699="",M699=""),"",M699-L699)</f>
        <v/>
      </c>
      <c r="O699" s="15">
        <f>IF(OR(B699="",L699=""),"",IFERROR(L699-LOOKUP(2,1/($B$4:B698=B699),$M$4:M698),""))</f>
        <v/>
      </c>
      <c r="P699" s="16" t="n"/>
      <c r="Q699" s="16" t="n"/>
      <c r="R699" s="17" t="n"/>
      <c r="S699" s="11" t="n"/>
      <c r="T699" s="18">
        <f>IF(OR(A699="",I699=""),"",A699+I699)</f>
        <v/>
      </c>
      <c r="U699" s="18">
        <f>IF(OR(A699="",K699=""),"",IF(J699="",A699,J699)+K699)</f>
        <v/>
      </c>
    </row>
    <row r="700">
      <c r="A700" s="10" t="n"/>
      <c r="B700" s="11" t="n"/>
      <c r="C700" s="12">
        <f>IF(B700="","",IFERROR(VLOOKUP(B700,'السيارات'!$A$5:$F$104,6,FALSE),""))</f>
        <v/>
      </c>
      <c r="D700" s="11" t="n"/>
      <c r="E700" s="12">
        <f>IF(D700="","",IFERROR(VLOOKUP(D700,'السائقون'!$A$5:$C$154,3,FALSE),""))</f>
        <v/>
      </c>
      <c r="F700" s="11" t="n"/>
      <c r="G700" s="11" t="n"/>
      <c r="H700" s="11" t="n"/>
      <c r="I700" s="13" t="n"/>
      <c r="J700" s="10" t="n"/>
      <c r="K700" s="13" t="n"/>
      <c r="L700" s="14" t="n"/>
      <c r="M700" s="14" t="n"/>
      <c r="N700" s="15">
        <f>IF(OR(L700="",M700=""),"",M700-L700)</f>
        <v/>
      </c>
      <c r="O700" s="15">
        <f>IF(OR(B700="",L700=""),"",IFERROR(L700-LOOKUP(2,1/($B$4:B699=B700),$M$4:M699),""))</f>
        <v/>
      </c>
      <c r="P700" s="16" t="n"/>
      <c r="Q700" s="16" t="n"/>
      <c r="R700" s="17" t="n"/>
      <c r="S700" s="11" t="n"/>
      <c r="T700" s="18">
        <f>IF(OR(A700="",I700=""),"",A700+I700)</f>
        <v/>
      </c>
      <c r="U700" s="18">
        <f>IF(OR(A700="",K700=""),"",IF(J700="",A700,J700)+K700)</f>
        <v/>
      </c>
    </row>
    <row r="701">
      <c r="A701" s="10" t="n"/>
      <c r="B701" s="11" t="n"/>
      <c r="C701" s="12">
        <f>IF(B701="","",IFERROR(VLOOKUP(B701,'السيارات'!$A$5:$F$104,6,FALSE),""))</f>
        <v/>
      </c>
      <c r="D701" s="11" t="n"/>
      <c r="E701" s="12">
        <f>IF(D701="","",IFERROR(VLOOKUP(D701,'السائقون'!$A$5:$C$154,3,FALSE),""))</f>
        <v/>
      </c>
      <c r="F701" s="11" t="n"/>
      <c r="G701" s="11" t="n"/>
      <c r="H701" s="11" t="n"/>
      <c r="I701" s="13" t="n"/>
      <c r="J701" s="10" t="n"/>
      <c r="K701" s="13" t="n"/>
      <c r="L701" s="14" t="n"/>
      <c r="M701" s="14" t="n"/>
      <c r="N701" s="15">
        <f>IF(OR(L701="",M701=""),"",M701-L701)</f>
        <v/>
      </c>
      <c r="O701" s="15">
        <f>IF(OR(B701="",L701=""),"",IFERROR(L701-LOOKUP(2,1/($B$4:B700=B701),$M$4:M700),""))</f>
        <v/>
      </c>
      <c r="P701" s="16" t="n"/>
      <c r="Q701" s="16" t="n"/>
      <c r="R701" s="17" t="n"/>
      <c r="S701" s="11" t="n"/>
      <c r="T701" s="18">
        <f>IF(OR(A701="",I701=""),"",A701+I701)</f>
        <v/>
      </c>
      <c r="U701" s="18">
        <f>IF(OR(A701="",K701=""),"",IF(J701="",A701,J701)+K701)</f>
        <v/>
      </c>
    </row>
    <row r="702">
      <c r="A702" s="10" t="n"/>
      <c r="B702" s="11" t="n"/>
      <c r="C702" s="12">
        <f>IF(B702="","",IFERROR(VLOOKUP(B702,'السيارات'!$A$5:$F$104,6,FALSE),""))</f>
        <v/>
      </c>
      <c r="D702" s="11" t="n"/>
      <c r="E702" s="12">
        <f>IF(D702="","",IFERROR(VLOOKUP(D702,'السائقون'!$A$5:$C$154,3,FALSE),""))</f>
        <v/>
      </c>
      <c r="F702" s="11" t="n"/>
      <c r="G702" s="11" t="n"/>
      <c r="H702" s="11" t="n"/>
      <c r="I702" s="13" t="n"/>
      <c r="J702" s="10" t="n"/>
      <c r="K702" s="13" t="n"/>
      <c r="L702" s="14" t="n"/>
      <c r="M702" s="14" t="n"/>
      <c r="N702" s="15">
        <f>IF(OR(L702="",M702=""),"",M702-L702)</f>
        <v/>
      </c>
      <c r="O702" s="15">
        <f>IF(OR(B702="",L702=""),"",IFERROR(L702-LOOKUP(2,1/($B$4:B701=B702),$M$4:M701),""))</f>
        <v/>
      </c>
      <c r="P702" s="16" t="n"/>
      <c r="Q702" s="16" t="n"/>
      <c r="R702" s="17" t="n"/>
      <c r="S702" s="11" t="n"/>
      <c r="T702" s="18">
        <f>IF(OR(A702="",I702=""),"",A702+I702)</f>
        <v/>
      </c>
      <c r="U702" s="18">
        <f>IF(OR(A702="",K702=""),"",IF(J702="",A702,J702)+K702)</f>
        <v/>
      </c>
    </row>
    <row r="703">
      <c r="A703" s="10" t="n"/>
      <c r="B703" s="11" t="n"/>
      <c r="C703" s="12">
        <f>IF(B703="","",IFERROR(VLOOKUP(B703,'السيارات'!$A$5:$F$104,6,FALSE),""))</f>
        <v/>
      </c>
      <c r="D703" s="11" t="n"/>
      <c r="E703" s="12">
        <f>IF(D703="","",IFERROR(VLOOKUP(D703,'السائقون'!$A$5:$C$154,3,FALSE),""))</f>
        <v/>
      </c>
      <c r="F703" s="11" t="n"/>
      <c r="G703" s="11" t="n"/>
      <c r="H703" s="11" t="n"/>
      <c r="I703" s="13" t="n"/>
      <c r="J703" s="10" t="n"/>
      <c r="K703" s="13" t="n"/>
      <c r="L703" s="14" t="n"/>
      <c r="M703" s="14" t="n"/>
      <c r="N703" s="15">
        <f>IF(OR(L703="",M703=""),"",M703-L703)</f>
        <v/>
      </c>
      <c r="O703" s="15">
        <f>IF(OR(B703="",L703=""),"",IFERROR(L703-LOOKUP(2,1/($B$4:B702=B703),$M$4:M702),""))</f>
        <v/>
      </c>
      <c r="P703" s="16" t="n"/>
      <c r="Q703" s="16" t="n"/>
      <c r="R703" s="17" t="n"/>
      <c r="S703" s="11" t="n"/>
      <c r="T703" s="18">
        <f>IF(OR(A703="",I703=""),"",A703+I703)</f>
        <v/>
      </c>
      <c r="U703" s="18">
        <f>IF(OR(A703="",K703=""),"",IF(J703="",A703,J703)+K703)</f>
        <v/>
      </c>
    </row>
    <row r="704">
      <c r="A704" s="10" t="n"/>
      <c r="B704" s="11" t="n"/>
      <c r="C704" s="12">
        <f>IF(B704="","",IFERROR(VLOOKUP(B704,'السيارات'!$A$5:$F$104,6,FALSE),""))</f>
        <v/>
      </c>
      <c r="D704" s="11" t="n"/>
      <c r="E704" s="12">
        <f>IF(D704="","",IFERROR(VLOOKUP(D704,'السائقون'!$A$5:$C$154,3,FALSE),""))</f>
        <v/>
      </c>
      <c r="F704" s="11" t="n"/>
      <c r="G704" s="11" t="n"/>
      <c r="H704" s="11" t="n"/>
      <c r="I704" s="13" t="n"/>
      <c r="J704" s="10" t="n"/>
      <c r="K704" s="13" t="n"/>
      <c r="L704" s="14" t="n"/>
      <c r="M704" s="14" t="n"/>
      <c r="N704" s="15">
        <f>IF(OR(L704="",M704=""),"",M704-L704)</f>
        <v/>
      </c>
      <c r="O704" s="15">
        <f>IF(OR(B704="",L704=""),"",IFERROR(L704-LOOKUP(2,1/($B$4:B703=B704),$M$4:M703),""))</f>
        <v/>
      </c>
      <c r="P704" s="16" t="n"/>
      <c r="Q704" s="16" t="n"/>
      <c r="R704" s="17" t="n"/>
      <c r="S704" s="11" t="n"/>
      <c r="T704" s="18">
        <f>IF(OR(A704="",I704=""),"",A704+I704)</f>
        <v/>
      </c>
      <c r="U704" s="18">
        <f>IF(OR(A704="",K704=""),"",IF(J704="",A704,J704)+K704)</f>
        <v/>
      </c>
    </row>
    <row r="705">
      <c r="A705" s="10" t="n"/>
      <c r="B705" s="11" t="n"/>
      <c r="C705" s="12">
        <f>IF(B705="","",IFERROR(VLOOKUP(B705,'السيارات'!$A$5:$F$104,6,FALSE),""))</f>
        <v/>
      </c>
      <c r="D705" s="11" t="n"/>
      <c r="E705" s="12">
        <f>IF(D705="","",IFERROR(VLOOKUP(D705,'السائقون'!$A$5:$C$154,3,FALSE),""))</f>
        <v/>
      </c>
      <c r="F705" s="11" t="n"/>
      <c r="G705" s="11" t="n"/>
      <c r="H705" s="11" t="n"/>
      <c r="I705" s="13" t="n"/>
      <c r="J705" s="10" t="n"/>
      <c r="K705" s="13" t="n"/>
      <c r="L705" s="14" t="n"/>
      <c r="M705" s="14" t="n"/>
      <c r="N705" s="15">
        <f>IF(OR(L705="",M705=""),"",M705-L705)</f>
        <v/>
      </c>
      <c r="O705" s="15">
        <f>IF(OR(B705="",L705=""),"",IFERROR(L705-LOOKUP(2,1/($B$4:B704=B705),$M$4:M704),""))</f>
        <v/>
      </c>
      <c r="P705" s="16" t="n"/>
      <c r="Q705" s="16" t="n"/>
      <c r="R705" s="17" t="n"/>
      <c r="S705" s="11" t="n"/>
      <c r="T705" s="18">
        <f>IF(OR(A705="",I705=""),"",A705+I705)</f>
        <v/>
      </c>
      <c r="U705" s="18">
        <f>IF(OR(A705="",K705=""),"",IF(J705="",A705,J705)+K705)</f>
        <v/>
      </c>
    </row>
    <row r="706">
      <c r="A706" s="10" t="n"/>
      <c r="B706" s="11" t="n"/>
      <c r="C706" s="12">
        <f>IF(B706="","",IFERROR(VLOOKUP(B706,'السيارات'!$A$5:$F$104,6,FALSE),""))</f>
        <v/>
      </c>
      <c r="D706" s="11" t="n"/>
      <c r="E706" s="12">
        <f>IF(D706="","",IFERROR(VLOOKUP(D706,'السائقون'!$A$5:$C$154,3,FALSE),""))</f>
        <v/>
      </c>
      <c r="F706" s="11" t="n"/>
      <c r="G706" s="11" t="n"/>
      <c r="H706" s="11" t="n"/>
      <c r="I706" s="13" t="n"/>
      <c r="J706" s="10" t="n"/>
      <c r="K706" s="13" t="n"/>
      <c r="L706" s="14" t="n"/>
      <c r="M706" s="14" t="n"/>
      <c r="N706" s="15">
        <f>IF(OR(L706="",M706=""),"",M706-L706)</f>
        <v/>
      </c>
      <c r="O706" s="15">
        <f>IF(OR(B706="",L706=""),"",IFERROR(L706-LOOKUP(2,1/($B$4:B705=B706),$M$4:M705),""))</f>
        <v/>
      </c>
      <c r="P706" s="16" t="n"/>
      <c r="Q706" s="16" t="n"/>
      <c r="R706" s="17" t="n"/>
      <c r="S706" s="11" t="n"/>
      <c r="T706" s="18">
        <f>IF(OR(A706="",I706=""),"",A706+I706)</f>
        <v/>
      </c>
      <c r="U706" s="18">
        <f>IF(OR(A706="",K706=""),"",IF(J706="",A706,J706)+K706)</f>
        <v/>
      </c>
    </row>
    <row r="707">
      <c r="A707" s="10" t="n"/>
      <c r="B707" s="11" t="n"/>
      <c r="C707" s="12">
        <f>IF(B707="","",IFERROR(VLOOKUP(B707,'السيارات'!$A$5:$F$104,6,FALSE),""))</f>
        <v/>
      </c>
      <c r="D707" s="11" t="n"/>
      <c r="E707" s="12">
        <f>IF(D707="","",IFERROR(VLOOKUP(D707,'السائقون'!$A$5:$C$154,3,FALSE),""))</f>
        <v/>
      </c>
      <c r="F707" s="11" t="n"/>
      <c r="G707" s="11" t="n"/>
      <c r="H707" s="11" t="n"/>
      <c r="I707" s="13" t="n"/>
      <c r="J707" s="10" t="n"/>
      <c r="K707" s="13" t="n"/>
      <c r="L707" s="14" t="n"/>
      <c r="M707" s="14" t="n"/>
      <c r="N707" s="15">
        <f>IF(OR(L707="",M707=""),"",M707-L707)</f>
        <v/>
      </c>
      <c r="O707" s="15">
        <f>IF(OR(B707="",L707=""),"",IFERROR(L707-LOOKUP(2,1/($B$4:B706=B707),$M$4:M706),""))</f>
        <v/>
      </c>
      <c r="P707" s="16" t="n"/>
      <c r="Q707" s="16" t="n"/>
      <c r="R707" s="17" t="n"/>
      <c r="S707" s="11" t="n"/>
      <c r="T707" s="18">
        <f>IF(OR(A707="",I707=""),"",A707+I707)</f>
        <v/>
      </c>
      <c r="U707" s="18">
        <f>IF(OR(A707="",K707=""),"",IF(J707="",A707,J707)+K707)</f>
        <v/>
      </c>
    </row>
    <row r="708">
      <c r="A708" s="10" t="n"/>
      <c r="B708" s="11" t="n"/>
      <c r="C708" s="12">
        <f>IF(B708="","",IFERROR(VLOOKUP(B708,'السيارات'!$A$5:$F$104,6,FALSE),""))</f>
        <v/>
      </c>
      <c r="D708" s="11" t="n"/>
      <c r="E708" s="12">
        <f>IF(D708="","",IFERROR(VLOOKUP(D708,'السائقون'!$A$5:$C$154,3,FALSE),""))</f>
        <v/>
      </c>
      <c r="F708" s="11" t="n"/>
      <c r="G708" s="11" t="n"/>
      <c r="H708" s="11" t="n"/>
      <c r="I708" s="13" t="n"/>
      <c r="J708" s="10" t="n"/>
      <c r="K708" s="13" t="n"/>
      <c r="L708" s="14" t="n"/>
      <c r="M708" s="14" t="n"/>
      <c r="N708" s="15">
        <f>IF(OR(L708="",M708=""),"",M708-L708)</f>
        <v/>
      </c>
      <c r="O708" s="15">
        <f>IF(OR(B708="",L708=""),"",IFERROR(L708-LOOKUP(2,1/($B$4:B707=B708),$M$4:M707),""))</f>
        <v/>
      </c>
      <c r="P708" s="16" t="n"/>
      <c r="Q708" s="16" t="n"/>
      <c r="R708" s="17" t="n"/>
      <c r="S708" s="11" t="n"/>
      <c r="T708" s="18">
        <f>IF(OR(A708="",I708=""),"",A708+I708)</f>
        <v/>
      </c>
      <c r="U708" s="18">
        <f>IF(OR(A708="",K708=""),"",IF(J708="",A708,J708)+K708)</f>
        <v/>
      </c>
    </row>
    <row r="709">
      <c r="A709" s="10" t="n"/>
      <c r="B709" s="11" t="n"/>
      <c r="C709" s="12">
        <f>IF(B709="","",IFERROR(VLOOKUP(B709,'السيارات'!$A$5:$F$104,6,FALSE),""))</f>
        <v/>
      </c>
      <c r="D709" s="11" t="n"/>
      <c r="E709" s="12">
        <f>IF(D709="","",IFERROR(VLOOKUP(D709,'السائقون'!$A$5:$C$154,3,FALSE),""))</f>
        <v/>
      </c>
      <c r="F709" s="11" t="n"/>
      <c r="G709" s="11" t="n"/>
      <c r="H709" s="11" t="n"/>
      <c r="I709" s="13" t="n"/>
      <c r="J709" s="10" t="n"/>
      <c r="K709" s="13" t="n"/>
      <c r="L709" s="14" t="n"/>
      <c r="M709" s="14" t="n"/>
      <c r="N709" s="15">
        <f>IF(OR(L709="",M709=""),"",M709-L709)</f>
        <v/>
      </c>
      <c r="O709" s="15">
        <f>IF(OR(B709="",L709=""),"",IFERROR(L709-LOOKUP(2,1/($B$4:B708=B709),$M$4:M708),""))</f>
        <v/>
      </c>
      <c r="P709" s="16" t="n"/>
      <c r="Q709" s="16" t="n"/>
      <c r="R709" s="17" t="n"/>
      <c r="S709" s="11" t="n"/>
      <c r="T709" s="18">
        <f>IF(OR(A709="",I709=""),"",A709+I709)</f>
        <v/>
      </c>
      <c r="U709" s="18">
        <f>IF(OR(A709="",K709=""),"",IF(J709="",A709,J709)+K709)</f>
        <v/>
      </c>
    </row>
    <row r="710">
      <c r="A710" s="10" t="n"/>
      <c r="B710" s="11" t="n"/>
      <c r="C710" s="12">
        <f>IF(B710="","",IFERROR(VLOOKUP(B710,'السيارات'!$A$5:$F$104,6,FALSE),""))</f>
        <v/>
      </c>
      <c r="D710" s="11" t="n"/>
      <c r="E710" s="12">
        <f>IF(D710="","",IFERROR(VLOOKUP(D710,'السائقون'!$A$5:$C$154,3,FALSE),""))</f>
        <v/>
      </c>
      <c r="F710" s="11" t="n"/>
      <c r="G710" s="11" t="n"/>
      <c r="H710" s="11" t="n"/>
      <c r="I710" s="13" t="n"/>
      <c r="J710" s="10" t="n"/>
      <c r="K710" s="13" t="n"/>
      <c r="L710" s="14" t="n"/>
      <c r="M710" s="14" t="n"/>
      <c r="N710" s="15">
        <f>IF(OR(L710="",M710=""),"",M710-L710)</f>
        <v/>
      </c>
      <c r="O710" s="15">
        <f>IF(OR(B710="",L710=""),"",IFERROR(L710-LOOKUP(2,1/($B$4:B709=B710),$M$4:M709),""))</f>
        <v/>
      </c>
      <c r="P710" s="16" t="n"/>
      <c r="Q710" s="16" t="n"/>
      <c r="R710" s="17" t="n"/>
      <c r="S710" s="11" t="n"/>
      <c r="T710" s="18">
        <f>IF(OR(A710="",I710=""),"",A710+I710)</f>
        <v/>
      </c>
      <c r="U710" s="18">
        <f>IF(OR(A710="",K710=""),"",IF(J710="",A710,J710)+K710)</f>
        <v/>
      </c>
    </row>
    <row r="711">
      <c r="A711" s="10" t="n"/>
      <c r="B711" s="11" t="n"/>
      <c r="C711" s="12">
        <f>IF(B711="","",IFERROR(VLOOKUP(B711,'السيارات'!$A$5:$F$104,6,FALSE),""))</f>
        <v/>
      </c>
      <c r="D711" s="11" t="n"/>
      <c r="E711" s="12">
        <f>IF(D711="","",IFERROR(VLOOKUP(D711,'السائقون'!$A$5:$C$154,3,FALSE),""))</f>
        <v/>
      </c>
      <c r="F711" s="11" t="n"/>
      <c r="G711" s="11" t="n"/>
      <c r="H711" s="11" t="n"/>
      <c r="I711" s="13" t="n"/>
      <c r="J711" s="10" t="n"/>
      <c r="K711" s="13" t="n"/>
      <c r="L711" s="14" t="n"/>
      <c r="M711" s="14" t="n"/>
      <c r="N711" s="15">
        <f>IF(OR(L711="",M711=""),"",M711-L711)</f>
        <v/>
      </c>
      <c r="O711" s="15">
        <f>IF(OR(B711="",L711=""),"",IFERROR(L711-LOOKUP(2,1/($B$4:B710=B711),$M$4:M710),""))</f>
        <v/>
      </c>
      <c r="P711" s="16" t="n"/>
      <c r="Q711" s="16" t="n"/>
      <c r="R711" s="17" t="n"/>
      <c r="S711" s="11" t="n"/>
      <c r="T711" s="18">
        <f>IF(OR(A711="",I711=""),"",A711+I711)</f>
        <v/>
      </c>
      <c r="U711" s="18">
        <f>IF(OR(A711="",K711=""),"",IF(J711="",A711,J711)+K711)</f>
        <v/>
      </c>
    </row>
    <row r="712">
      <c r="A712" s="10" t="n"/>
      <c r="B712" s="11" t="n"/>
      <c r="C712" s="12">
        <f>IF(B712="","",IFERROR(VLOOKUP(B712,'السيارات'!$A$5:$F$104,6,FALSE),""))</f>
        <v/>
      </c>
      <c r="D712" s="11" t="n"/>
      <c r="E712" s="12">
        <f>IF(D712="","",IFERROR(VLOOKUP(D712,'السائقون'!$A$5:$C$154,3,FALSE),""))</f>
        <v/>
      </c>
      <c r="F712" s="11" t="n"/>
      <c r="G712" s="11" t="n"/>
      <c r="H712" s="11" t="n"/>
      <c r="I712" s="13" t="n"/>
      <c r="J712" s="10" t="n"/>
      <c r="K712" s="13" t="n"/>
      <c r="L712" s="14" t="n"/>
      <c r="M712" s="14" t="n"/>
      <c r="N712" s="15">
        <f>IF(OR(L712="",M712=""),"",M712-L712)</f>
        <v/>
      </c>
      <c r="O712" s="15">
        <f>IF(OR(B712="",L712=""),"",IFERROR(L712-LOOKUP(2,1/($B$4:B711=B712),$M$4:M711),""))</f>
        <v/>
      </c>
      <c r="P712" s="16" t="n"/>
      <c r="Q712" s="16" t="n"/>
      <c r="R712" s="17" t="n"/>
      <c r="S712" s="11" t="n"/>
      <c r="T712" s="18">
        <f>IF(OR(A712="",I712=""),"",A712+I712)</f>
        <v/>
      </c>
      <c r="U712" s="18">
        <f>IF(OR(A712="",K712=""),"",IF(J712="",A712,J712)+K712)</f>
        <v/>
      </c>
    </row>
    <row r="713">
      <c r="A713" s="10" t="n"/>
      <c r="B713" s="11" t="n"/>
      <c r="C713" s="12">
        <f>IF(B713="","",IFERROR(VLOOKUP(B713,'السيارات'!$A$5:$F$104,6,FALSE),""))</f>
        <v/>
      </c>
      <c r="D713" s="11" t="n"/>
      <c r="E713" s="12">
        <f>IF(D713="","",IFERROR(VLOOKUP(D713,'السائقون'!$A$5:$C$154,3,FALSE),""))</f>
        <v/>
      </c>
      <c r="F713" s="11" t="n"/>
      <c r="G713" s="11" t="n"/>
      <c r="H713" s="11" t="n"/>
      <c r="I713" s="13" t="n"/>
      <c r="J713" s="10" t="n"/>
      <c r="K713" s="13" t="n"/>
      <c r="L713" s="14" t="n"/>
      <c r="M713" s="14" t="n"/>
      <c r="N713" s="15">
        <f>IF(OR(L713="",M713=""),"",M713-L713)</f>
        <v/>
      </c>
      <c r="O713" s="15">
        <f>IF(OR(B713="",L713=""),"",IFERROR(L713-LOOKUP(2,1/($B$4:B712=B713),$M$4:M712),""))</f>
        <v/>
      </c>
      <c r="P713" s="16" t="n"/>
      <c r="Q713" s="16" t="n"/>
      <c r="R713" s="17" t="n"/>
      <c r="S713" s="11" t="n"/>
      <c r="T713" s="18">
        <f>IF(OR(A713="",I713=""),"",A713+I713)</f>
        <v/>
      </c>
      <c r="U713" s="18">
        <f>IF(OR(A713="",K713=""),"",IF(J713="",A713,J713)+K713)</f>
        <v/>
      </c>
    </row>
    <row r="714">
      <c r="A714" s="10" t="n"/>
      <c r="B714" s="11" t="n"/>
      <c r="C714" s="12">
        <f>IF(B714="","",IFERROR(VLOOKUP(B714,'السيارات'!$A$5:$F$104,6,FALSE),""))</f>
        <v/>
      </c>
      <c r="D714" s="11" t="n"/>
      <c r="E714" s="12">
        <f>IF(D714="","",IFERROR(VLOOKUP(D714,'السائقون'!$A$5:$C$154,3,FALSE),""))</f>
        <v/>
      </c>
      <c r="F714" s="11" t="n"/>
      <c r="G714" s="11" t="n"/>
      <c r="H714" s="11" t="n"/>
      <c r="I714" s="13" t="n"/>
      <c r="J714" s="10" t="n"/>
      <c r="K714" s="13" t="n"/>
      <c r="L714" s="14" t="n"/>
      <c r="M714" s="14" t="n"/>
      <c r="N714" s="15">
        <f>IF(OR(L714="",M714=""),"",M714-L714)</f>
        <v/>
      </c>
      <c r="O714" s="15">
        <f>IF(OR(B714="",L714=""),"",IFERROR(L714-LOOKUP(2,1/($B$4:B713=B714),$M$4:M713),""))</f>
        <v/>
      </c>
      <c r="P714" s="16" t="n"/>
      <c r="Q714" s="16" t="n"/>
      <c r="R714" s="17" t="n"/>
      <c r="S714" s="11" t="n"/>
      <c r="T714" s="18">
        <f>IF(OR(A714="",I714=""),"",A714+I714)</f>
        <v/>
      </c>
      <c r="U714" s="18">
        <f>IF(OR(A714="",K714=""),"",IF(J714="",A714,J714)+K714)</f>
        <v/>
      </c>
    </row>
    <row r="715">
      <c r="A715" s="10" t="n"/>
      <c r="B715" s="11" t="n"/>
      <c r="C715" s="12">
        <f>IF(B715="","",IFERROR(VLOOKUP(B715,'السيارات'!$A$5:$F$104,6,FALSE),""))</f>
        <v/>
      </c>
      <c r="D715" s="11" t="n"/>
      <c r="E715" s="12">
        <f>IF(D715="","",IFERROR(VLOOKUP(D715,'السائقون'!$A$5:$C$154,3,FALSE),""))</f>
        <v/>
      </c>
      <c r="F715" s="11" t="n"/>
      <c r="G715" s="11" t="n"/>
      <c r="H715" s="11" t="n"/>
      <c r="I715" s="13" t="n"/>
      <c r="J715" s="10" t="n"/>
      <c r="K715" s="13" t="n"/>
      <c r="L715" s="14" t="n"/>
      <c r="M715" s="14" t="n"/>
      <c r="N715" s="15">
        <f>IF(OR(L715="",M715=""),"",M715-L715)</f>
        <v/>
      </c>
      <c r="O715" s="15">
        <f>IF(OR(B715="",L715=""),"",IFERROR(L715-LOOKUP(2,1/($B$4:B714=B715),$M$4:M714),""))</f>
        <v/>
      </c>
      <c r="P715" s="16" t="n"/>
      <c r="Q715" s="16" t="n"/>
      <c r="R715" s="17" t="n"/>
      <c r="S715" s="11" t="n"/>
      <c r="T715" s="18">
        <f>IF(OR(A715="",I715=""),"",A715+I715)</f>
        <v/>
      </c>
      <c r="U715" s="18">
        <f>IF(OR(A715="",K715=""),"",IF(J715="",A715,J715)+K715)</f>
        <v/>
      </c>
    </row>
    <row r="716">
      <c r="A716" s="10" t="n"/>
      <c r="B716" s="11" t="n"/>
      <c r="C716" s="12">
        <f>IF(B716="","",IFERROR(VLOOKUP(B716,'السيارات'!$A$5:$F$104,6,FALSE),""))</f>
        <v/>
      </c>
      <c r="D716" s="11" t="n"/>
      <c r="E716" s="12">
        <f>IF(D716="","",IFERROR(VLOOKUP(D716,'السائقون'!$A$5:$C$154,3,FALSE),""))</f>
        <v/>
      </c>
      <c r="F716" s="11" t="n"/>
      <c r="G716" s="11" t="n"/>
      <c r="H716" s="11" t="n"/>
      <c r="I716" s="13" t="n"/>
      <c r="J716" s="10" t="n"/>
      <c r="K716" s="13" t="n"/>
      <c r="L716" s="14" t="n"/>
      <c r="M716" s="14" t="n"/>
      <c r="N716" s="15">
        <f>IF(OR(L716="",M716=""),"",M716-L716)</f>
        <v/>
      </c>
      <c r="O716" s="15">
        <f>IF(OR(B716="",L716=""),"",IFERROR(L716-LOOKUP(2,1/($B$4:B715=B716),$M$4:M715),""))</f>
        <v/>
      </c>
      <c r="P716" s="16" t="n"/>
      <c r="Q716" s="16" t="n"/>
      <c r="R716" s="17" t="n"/>
      <c r="S716" s="11" t="n"/>
      <c r="T716" s="18">
        <f>IF(OR(A716="",I716=""),"",A716+I716)</f>
        <v/>
      </c>
      <c r="U716" s="18">
        <f>IF(OR(A716="",K716=""),"",IF(J716="",A716,J716)+K716)</f>
        <v/>
      </c>
    </row>
    <row r="717">
      <c r="A717" s="10" t="n"/>
      <c r="B717" s="11" t="n"/>
      <c r="C717" s="12">
        <f>IF(B717="","",IFERROR(VLOOKUP(B717,'السيارات'!$A$5:$F$104,6,FALSE),""))</f>
        <v/>
      </c>
      <c r="D717" s="11" t="n"/>
      <c r="E717" s="12">
        <f>IF(D717="","",IFERROR(VLOOKUP(D717,'السائقون'!$A$5:$C$154,3,FALSE),""))</f>
        <v/>
      </c>
      <c r="F717" s="11" t="n"/>
      <c r="G717" s="11" t="n"/>
      <c r="H717" s="11" t="n"/>
      <c r="I717" s="13" t="n"/>
      <c r="J717" s="10" t="n"/>
      <c r="K717" s="13" t="n"/>
      <c r="L717" s="14" t="n"/>
      <c r="M717" s="14" t="n"/>
      <c r="N717" s="15">
        <f>IF(OR(L717="",M717=""),"",M717-L717)</f>
        <v/>
      </c>
      <c r="O717" s="15">
        <f>IF(OR(B717="",L717=""),"",IFERROR(L717-LOOKUP(2,1/($B$4:B716=B717),$M$4:M716),""))</f>
        <v/>
      </c>
      <c r="P717" s="16" t="n"/>
      <c r="Q717" s="16" t="n"/>
      <c r="R717" s="17" t="n"/>
      <c r="S717" s="11" t="n"/>
      <c r="T717" s="18">
        <f>IF(OR(A717="",I717=""),"",A717+I717)</f>
        <v/>
      </c>
      <c r="U717" s="18">
        <f>IF(OR(A717="",K717=""),"",IF(J717="",A717,J717)+K717)</f>
        <v/>
      </c>
    </row>
    <row r="718">
      <c r="A718" s="10" t="n"/>
      <c r="B718" s="11" t="n"/>
      <c r="C718" s="12">
        <f>IF(B718="","",IFERROR(VLOOKUP(B718,'السيارات'!$A$5:$F$104,6,FALSE),""))</f>
        <v/>
      </c>
      <c r="D718" s="11" t="n"/>
      <c r="E718" s="12">
        <f>IF(D718="","",IFERROR(VLOOKUP(D718,'السائقون'!$A$5:$C$154,3,FALSE),""))</f>
        <v/>
      </c>
      <c r="F718" s="11" t="n"/>
      <c r="G718" s="11" t="n"/>
      <c r="H718" s="11" t="n"/>
      <c r="I718" s="13" t="n"/>
      <c r="J718" s="10" t="n"/>
      <c r="K718" s="13" t="n"/>
      <c r="L718" s="14" t="n"/>
      <c r="M718" s="14" t="n"/>
      <c r="N718" s="15">
        <f>IF(OR(L718="",M718=""),"",M718-L718)</f>
        <v/>
      </c>
      <c r="O718" s="15">
        <f>IF(OR(B718="",L718=""),"",IFERROR(L718-LOOKUP(2,1/($B$4:B717=B718),$M$4:M717),""))</f>
        <v/>
      </c>
      <c r="P718" s="16" t="n"/>
      <c r="Q718" s="16" t="n"/>
      <c r="R718" s="17" t="n"/>
      <c r="S718" s="11" t="n"/>
      <c r="T718" s="18">
        <f>IF(OR(A718="",I718=""),"",A718+I718)</f>
        <v/>
      </c>
      <c r="U718" s="18">
        <f>IF(OR(A718="",K718=""),"",IF(J718="",A718,J718)+K718)</f>
        <v/>
      </c>
    </row>
    <row r="719">
      <c r="A719" s="10" t="n"/>
      <c r="B719" s="11" t="n"/>
      <c r="C719" s="12">
        <f>IF(B719="","",IFERROR(VLOOKUP(B719,'السيارات'!$A$5:$F$104,6,FALSE),""))</f>
        <v/>
      </c>
      <c r="D719" s="11" t="n"/>
      <c r="E719" s="12">
        <f>IF(D719="","",IFERROR(VLOOKUP(D719,'السائقون'!$A$5:$C$154,3,FALSE),""))</f>
        <v/>
      </c>
      <c r="F719" s="11" t="n"/>
      <c r="G719" s="11" t="n"/>
      <c r="H719" s="11" t="n"/>
      <c r="I719" s="13" t="n"/>
      <c r="J719" s="10" t="n"/>
      <c r="K719" s="13" t="n"/>
      <c r="L719" s="14" t="n"/>
      <c r="M719" s="14" t="n"/>
      <c r="N719" s="15">
        <f>IF(OR(L719="",M719=""),"",M719-L719)</f>
        <v/>
      </c>
      <c r="O719" s="15">
        <f>IF(OR(B719="",L719=""),"",IFERROR(L719-LOOKUP(2,1/($B$4:B718=B719),$M$4:M718),""))</f>
        <v/>
      </c>
      <c r="P719" s="16" t="n"/>
      <c r="Q719" s="16" t="n"/>
      <c r="R719" s="17" t="n"/>
      <c r="S719" s="11" t="n"/>
      <c r="T719" s="18">
        <f>IF(OR(A719="",I719=""),"",A719+I719)</f>
        <v/>
      </c>
      <c r="U719" s="18">
        <f>IF(OR(A719="",K719=""),"",IF(J719="",A719,J719)+K719)</f>
        <v/>
      </c>
    </row>
    <row r="720">
      <c r="A720" s="10" t="n"/>
      <c r="B720" s="11" t="n"/>
      <c r="C720" s="12">
        <f>IF(B720="","",IFERROR(VLOOKUP(B720,'السيارات'!$A$5:$F$104,6,FALSE),""))</f>
        <v/>
      </c>
      <c r="D720" s="11" t="n"/>
      <c r="E720" s="12">
        <f>IF(D720="","",IFERROR(VLOOKUP(D720,'السائقون'!$A$5:$C$154,3,FALSE),""))</f>
        <v/>
      </c>
      <c r="F720" s="11" t="n"/>
      <c r="G720" s="11" t="n"/>
      <c r="H720" s="11" t="n"/>
      <c r="I720" s="13" t="n"/>
      <c r="J720" s="10" t="n"/>
      <c r="K720" s="13" t="n"/>
      <c r="L720" s="14" t="n"/>
      <c r="M720" s="14" t="n"/>
      <c r="N720" s="15">
        <f>IF(OR(L720="",M720=""),"",M720-L720)</f>
        <v/>
      </c>
      <c r="O720" s="15">
        <f>IF(OR(B720="",L720=""),"",IFERROR(L720-LOOKUP(2,1/($B$4:B719=B720),$M$4:M719),""))</f>
        <v/>
      </c>
      <c r="P720" s="16" t="n"/>
      <c r="Q720" s="16" t="n"/>
      <c r="R720" s="17" t="n"/>
      <c r="S720" s="11" t="n"/>
      <c r="T720" s="18">
        <f>IF(OR(A720="",I720=""),"",A720+I720)</f>
        <v/>
      </c>
      <c r="U720" s="18">
        <f>IF(OR(A720="",K720=""),"",IF(J720="",A720,J720)+K720)</f>
        <v/>
      </c>
    </row>
    <row r="721">
      <c r="A721" s="10" t="n"/>
      <c r="B721" s="11" t="n"/>
      <c r="C721" s="12">
        <f>IF(B721="","",IFERROR(VLOOKUP(B721,'السيارات'!$A$5:$F$104,6,FALSE),""))</f>
        <v/>
      </c>
      <c r="D721" s="11" t="n"/>
      <c r="E721" s="12">
        <f>IF(D721="","",IFERROR(VLOOKUP(D721,'السائقون'!$A$5:$C$154,3,FALSE),""))</f>
        <v/>
      </c>
      <c r="F721" s="11" t="n"/>
      <c r="G721" s="11" t="n"/>
      <c r="H721" s="11" t="n"/>
      <c r="I721" s="13" t="n"/>
      <c r="J721" s="10" t="n"/>
      <c r="K721" s="13" t="n"/>
      <c r="L721" s="14" t="n"/>
      <c r="M721" s="14" t="n"/>
      <c r="N721" s="15">
        <f>IF(OR(L721="",M721=""),"",M721-L721)</f>
        <v/>
      </c>
      <c r="O721" s="15">
        <f>IF(OR(B721="",L721=""),"",IFERROR(L721-LOOKUP(2,1/($B$4:B720=B721),$M$4:M720),""))</f>
        <v/>
      </c>
      <c r="P721" s="16" t="n"/>
      <c r="Q721" s="16" t="n"/>
      <c r="R721" s="17" t="n"/>
      <c r="S721" s="11" t="n"/>
      <c r="T721" s="18">
        <f>IF(OR(A721="",I721=""),"",A721+I721)</f>
        <v/>
      </c>
      <c r="U721" s="18">
        <f>IF(OR(A721="",K721=""),"",IF(J721="",A721,J721)+K721)</f>
        <v/>
      </c>
    </row>
    <row r="722">
      <c r="A722" s="10" t="n"/>
      <c r="B722" s="11" t="n"/>
      <c r="C722" s="12">
        <f>IF(B722="","",IFERROR(VLOOKUP(B722,'السيارات'!$A$5:$F$104,6,FALSE),""))</f>
        <v/>
      </c>
      <c r="D722" s="11" t="n"/>
      <c r="E722" s="12">
        <f>IF(D722="","",IFERROR(VLOOKUP(D722,'السائقون'!$A$5:$C$154,3,FALSE),""))</f>
        <v/>
      </c>
      <c r="F722" s="11" t="n"/>
      <c r="G722" s="11" t="n"/>
      <c r="H722" s="11" t="n"/>
      <c r="I722" s="13" t="n"/>
      <c r="J722" s="10" t="n"/>
      <c r="K722" s="13" t="n"/>
      <c r="L722" s="14" t="n"/>
      <c r="M722" s="14" t="n"/>
      <c r="N722" s="15">
        <f>IF(OR(L722="",M722=""),"",M722-L722)</f>
        <v/>
      </c>
      <c r="O722" s="15">
        <f>IF(OR(B722="",L722=""),"",IFERROR(L722-LOOKUP(2,1/($B$4:B721=B722),$M$4:M721),""))</f>
        <v/>
      </c>
      <c r="P722" s="16" t="n"/>
      <c r="Q722" s="16" t="n"/>
      <c r="R722" s="17" t="n"/>
      <c r="S722" s="11" t="n"/>
      <c r="T722" s="18">
        <f>IF(OR(A722="",I722=""),"",A722+I722)</f>
        <v/>
      </c>
      <c r="U722" s="18">
        <f>IF(OR(A722="",K722=""),"",IF(J722="",A722,J722)+K722)</f>
        <v/>
      </c>
    </row>
    <row r="723">
      <c r="A723" s="10" t="n"/>
      <c r="B723" s="11" t="n"/>
      <c r="C723" s="12">
        <f>IF(B723="","",IFERROR(VLOOKUP(B723,'السيارات'!$A$5:$F$104,6,FALSE),""))</f>
        <v/>
      </c>
      <c r="D723" s="11" t="n"/>
      <c r="E723" s="12">
        <f>IF(D723="","",IFERROR(VLOOKUP(D723,'السائقون'!$A$5:$C$154,3,FALSE),""))</f>
        <v/>
      </c>
      <c r="F723" s="11" t="n"/>
      <c r="G723" s="11" t="n"/>
      <c r="H723" s="11" t="n"/>
      <c r="I723" s="13" t="n"/>
      <c r="J723" s="10" t="n"/>
      <c r="K723" s="13" t="n"/>
      <c r="L723" s="14" t="n"/>
      <c r="M723" s="14" t="n"/>
      <c r="N723" s="15">
        <f>IF(OR(L723="",M723=""),"",M723-L723)</f>
        <v/>
      </c>
      <c r="O723" s="15">
        <f>IF(OR(B723="",L723=""),"",IFERROR(L723-LOOKUP(2,1/($B$4:B722=B723),$M$4:M722),""))</f>
        <v/>
      </c>
      <c r="P723" s="16" t="n"/>
      <c r="Q723" s="16" t="n"/>
      <c r="R723" s="17" t="n"/>
      <c r="S723" s="11" t="n"/>
      <c r="T723" s="18">
        <f>IF(OR(A723="",I723=""),"",A723+I723)</f>
        <v/>
      </c>
      <c r="U723" s="18">
        <f>IF(OR(A723="",K723=""),"",IF(J723="",A723,J723)+K723)</f>
        <v/>
      </c>
    </row>
    <row r="724">
      <c r="A724" s="10" t="n"/>
      <c r="B724" s="11" t="n"/>
      <c r="C724" s="12">
        <f>IF(B724="","",IFERROR(VLOOKUP(B724,'السيارات'!$A$5:$F$104,6,FALSE),""))</f>
        <v/>
      </c>
      <c r="D724" s="11" t="n"/>
      <c r="E724" s="12">
        <f>IF(D724="","",IFERROR(VLOOKUP(D724,'السائقون'!$A$5:$C$154,3,FALSE),""))</f>
        <v/>
      </c>
      <c r="F724" s="11" t="n"/>
      <c r="G724" s="11" t="n"/>
      <c r="H724" s="11" t="n"/>
      <c r="I724" s="13" t="n"/>
      <c r="J724" s="10" t="n"/>
      <c r="K724" s="13" t="n"/>
      <c r="L724" s="14" t="n"/>
      <c r="M724" s="14" t="n"/>
      <c r="N724" s="15">
        <f>IF(OR(L724="",M724=""),"",M724-L724)</f>
        <v/>
      </c>
      <c r="O724" s="15">
        <f>IF(OR(B724="",L724=""),"",IFERROR(L724-LOOKUP(2,1/($B$4:B723=B724),$M$4:M723),""))</f>
        <v/>
      </c>
      <c r="P724" s="16" t="n"/>
      <c r="Q724" s="16" t="n"/>
      <c r="R724" s="17" t="n"/>
      <c r="S724" s="11" t="n"/>
      <c r="T724" s="18">
        <f>IF(OR(A724="",I724=""),"",A724+I724)</f>
        <v/>
      </c>
      <c r="U724" s="18">
        <f>IF(OR(A724="",K724=""),"",IF(J724="",A724,J724)+K724)</f>
        <v/>
      </c>
    </row>
    <row r="725">
      <c r="A725" s="10" t="n"/>
      <c r="B725" s="11" t="n"/>
      <c r="C725" s="12">
        <f>IF(B725="","",IFERROR(VLOOKUP(B725,'السيارات'!$A$5:$F$104,6,FALSE),""))</f>
        <v/>
      </c>
      <c r="D725" s="11" t="n"/>
      <c r="E725" s="12">
        <f>IF(D725="","",IFERROR(VLOOKUP(D725,'السائقون'!$A$5:$C$154,3,FALSE),""))</f>
        <v/>
      </c>
      <c r="F725" s="11" t="n"/>
      <c r="G725" s="11" t="n"/>
      <c r="H725" s="11" t="n"/>
      <c r="I725" s="13" t="n"/>
      <c r="J725" s="10" t="n"/>
      <c r="K725" s="13" t="n"/>
      <c r="L725" s="14" t="n"/>
      <c r="M725" s="14" t="n"/>
      <c r="N725" s="15">
        <f>IF(OR(L725="",M725=""),"",M725-L725)</f>
        <v/>
      </c>
      <c r="O725" s="15">
        <f>IF(OR(B725="",L725=""),"",IFERROR(L725-LOOKUP(2,1/($B$4:B724=B725),$M$4:M724),""))</f>
        <v/>
      </c>
      <c r="P725" s="16" t="n"/>
      <c r="Q725" s="16" t="n"/>
      <c r="R725" s="17" t="n"/>
      <c r="S725" s="11" t="n"/>
      <c r="T725" s="18">
        <f>IF(OR(A725="",I725=""),"",A725+I725)</f>
        <v/>
      </c>
      <c r="U725" s="18">
        <f>IF(OR(A725="",K725=""),"",IF(J725="",A725,J725)+K725)</f>
        <v/>
      </c>
    </row>
    <row r="726">
      <c r="A726" s="10" t="n"/>
      <c r="B726" s="11" t="n"/>
      <c r="C726" s="12">
        <f>IF(B726="","",IFERROR(VLOOKUP(B726,'السيارات'!$A$5:$F$104,6,FALSE),""))</f>
        <v/>
      </c>
      <c r="D726" s="11" t="n"/>
      <c r="E726" s="12">
        <f>IF(D726="","",IFERROR(VLOOKUP(D726,'السائقون'!$A$5:$C$154,3,FALSE),""))</f>
        <v/>
      </c>
      <c r="F726" s="11" t="n"/>
      <c r="G726" s="11" t="n"/>
      <c r="H726" s="11" t="n"/>
      <c r="I726" s="13" t="n"/>
      <c r="J726" s="10" t="n"/>
      <c r="K726" s="13" t="n"/>
      <c r="L726" s="14" t="n"/>
      <c r="M726" s="14" t="n"/>
      <c r="N726" s="15">
        <f>IF(OR(L726="",M726=""),"",M726-L726)</f>
        <v/>
      </c>
      <c r="O726" s="15">
        <f>IF(OR(B726="",L726=""),"",IFERROR(L726-LOOKUP(2,1/($B$4:B725=B726),$M$4:M725),""))</f>
        <v/>
      </c>
      <c r="P726" s="16" t="n"/>
      <c r="Q726" s="16" t="n"/>
      <c r="R726" s="17" t="n"/>
      <c r="S726" s="11" t="n"/>
      <c r="T726" s="18">
        <f>IF(OR(A726="",I726=""),"",A726+I726)</f>
        <v/>
      </c>
      <c r="U726" s="18">
        <f>IF(OR(A726="",K726=""),"",IF(J726="",A726,J726)+K726)</f>
        <v/>
      </c>
    </row>
    <row r="727">
      <c r="A727" s="10" t="n"/>
      <c r="B727" s="11" t="n"/>
      <c r="C727" s="12">
        <f>IF(B727="","",IFERROR(VLOOKUP(B727,'السيارات'!$A$5:$F$104,6,FALSE),""))</f>
        <v/>
      </c>
      <c r="D727" s="11" t="n"/>
      <c r="E727" s="12">
        <f>IF(D727="","",IFERROR(VLOOKUP(D727,'السائقون'!$A$5:$C$154,3,FALSE),""))</f>
        <v/>
      </c>
      <c r="F727" s="11" t="n"/>
      <c r="G727" s="11" t="n"/>
      <c r="H727" s="11" t="n"/>
      <c r="I727" s="13" t="n"/>
      <c r="J727" s="10" t="n"/>
      <c r="K727" s="13" t="n"/>
      <c r="L727" s="14" t="n"/>
      <c r="M727" s="14" t="n"/>
      <c r="N727" s="15">
        <f>IF(OR(L727="",M727=""),"",M727-L727)</f>
        <v/>
      </c>
      <c r="O727" s="15">
        <f>IF(OR(B727="",L727=""),"",IFERROR(L727-LOOKUP(2,1/($B$4:B726=B727),$M$4:M726),""))</f>
        <v/>
      </c>
      <c r="P727" s="16" t="n"/>
      <c r="Q727" s="16" t="n"/>
      <c r="R727" s="17" t="n"/>
      <c r="S727" s="11" t="n"/>
      <c r="T727" s="18">
        <f>IF(OR(A727="",I727=""),"",A727+I727)</f>
        <v/>
      </c>
      <c r="U727" s="18">
        <f>IF(OR(A727="",K727=""),"",IF(J727="",A727,J727)+K727)</f>
        <v/>
      </c>
    </row>
    <row r="728">
      <c r="A728" s="10" t="n"/>
      <c r="B728" s="11" t="n"/>
      <c r="C728" s="12">
        <f>IF(B728="","",IFERROR(VLOOKUP(B728,'السيارات'!$A$5:$F$104,6,FALSE),""))</f>
        <v/>
      </c>
      <c r="D728" s="11" t="n"/>
      <c r="E728" s="12">
        <f>IF(D728="","",IFERROR(VLOOKUP(D728,'السائقون'!$A$5:$C$154,3,FALSE),""))</f>
        <v/>
      </c>
      <c r="F728" s="11" t="n"/>
      <c r="G728" s="11" t="n"/>
      <c r="H728" s="11" t="n"/>
      <c r="I728" s="13" t="n"/>
      <c r="J728" s="10" t="n"/>
      <c r="K728" s="13" t="n"/>
      <c r="L728" s="14" t="n"/>
      <c r="M728" s="14" t="n"/>
      <c r="N728" s="15">
        <f>IF(OR(L728="",M728=""),"",M728-L728)</f>
        <v/>
      </c>
      <c r="O728" s="15">
        <f>IF(OR(B728="",L728=""),"",IFERROR(L728-LOOKUP(2,1/($B$4:B727=B728),$M$4:M727),""))</f>
        <v/>
      </c>
      <c r="P728" s="16" t="n"/>
      <c r="Q728" s="16" t="n"/>
      <c r="R728" s="17" t="n"/>
      <c r="S728" s="11" t="n"/>
      <c r="T728" s="18">
        <f>IF(OR(A728="",I728=""),"",A728+I728)</f>
        <v/>
      </c>
      <c r="U728" s="18">
        <f>IF(OR(A728="",K728=""),"",IF(J728="",A728,J728)+K728)</f>
        <v/>
      </c>
    </row>
    <row r="729">
      <c r="A729" s="10" t="n"/>
      <c r="B729" s="11" t="n"/>
      <c r="C729" s="12">
        <f>IF(B729="","",IFERROR(VLOOKUP(B729,'السيارات'!$A$5:$F$104,6,FALSE),""))</f>
        <v/>
      </c>
      <c r="D729" s="11" t="n"/>
      <c r="E729" s="12">
        <f>IF(D729="","",IFERROR(VLOOKUP(D729,'السائقون'!$A$5:$C$154,3,FALSE),""))</f>
        <v/>
      </c>
      <c r="F729" s="11" t="n"/>
      <c r="G729" s="11" t="n"/>
      <c r="H729" s="11" t="n"/>
      <c r="I729" s="13" t="n"/>
      <c r="J729" s="10" t="n"/>
      <c r="K729" s="13" t="n"/>
      <c r="L729" s="14" t="n"/>
      <c r="M729" s="14" t="n"/>
      <c r="N729" s="15">
        <f>IF(OR(L729="",M729=""),"",M729-L729)</f>
        <v/>
      </c>
      <c r="O729" s="15">
        <f>IF(OR(B729="",L729=""),"",IFERROR(L729-LOOKUP(2,1/($B$4:B728=B729),$M$4:M728),""))</f>
        <v/>
      </c>
      <c r="P729" s="16" t="n"/>
      <c r="Q729" s="16" t="n"/>
      <c r="R729" s="17" t="n"/>
      <c r="S729" s="11" t="n"/>
      <c r="T729" s="18">
        <f>IF(OR(A729="",I729=""),"",A729+I729)</f>
        <v/>
      </c>
      <c r="U729" s="18">
        <f>IF(OR(A729="",K729=""),"",IF(J729="",A729,J729)+K729)</f>
        <v/>
      </c>
    </row>
    <row r="730">
      <c r="A730" s="10" t="n"/>
      <c r="B730" s="11" t="n"/>
      <c r="C730" s="12">
        <f>IF(B730="","",IFERROR(VLOOKUP(B730,'السيارات'!$A$5:$F$104,6,FALSE),""))</f>
        <v/>
      </c>
      <c r="D730" s="11" t="n"/>
      <c r="E730" s="12">
        <f>IF(D730="","",IFERROR(VLOOKUP(D730,'السائقون'!$A$5:$C$154,3,FALSE),""))</f>
        <v/>
      </c>
      <c r="F730" s="11" t="n"/>
      <c r="G730" s="11" t="n"/>
      <c r="H730" s="11" t="n"/>
      <c r="I730" s="13" t="n"/>
      <c r="J730" s="10" t="n"/>
      <c r="K730" s="13" t="n"/>
      <c r="L730" s="14" t="n"/>
      <c r="M730" s="14" t="n"/>
      <c r="N730" s="15">
        <f>IF(OR(L730="",M730=""),"",M730-L730)</f>
        <v/>
      </c>
      <c r="O730" s="15">
        <f>IF(OR(B730="",L730=""),"",IFERROR(L730-LOOKUP(2,1/($B$4:B729=B730),$M$4:M729),""))</f>
        <v/>
      </c>
      <c r="P730" s="16" t="n"/>
      <c r="Q730" s="16" t="n"/>
      <c r="R730" s="17" t="n"/>
      <c r="S730" s="11" t="n"/>
      <c r="T730" s="18">
        <f>IF(OR(A730="",I730=""),"",A730+I730)</f>
        <v/>
      </c>
      <c r="U730" s="18">
        <f>IF(OR(A730="",K730=""),"",IF(J730="",A730,J730)+K730)</f>
        <v/>
      </c>
    </row>
    <row r="731">
      <c r="A731" s="10" t="n"/>
      <c r="B731" s="11" t="n"/>
      <c r="C731" s="12">
        <f>IF(B731="","",IFERROR(VLOOKUP(B731,'السيارات'!$A$5:$F$104,6,FALSE),""))</f>
        <v/>
      </c>
      <c r="D731" s="11" t="n"/>
      <c r="E731" s="12">
        <f>IF(D731="","",IFERROR(VLOOKUP(D731,'السائقون'!$A$5:$C$154,3,FALSE),""))</f>
        <v/>
      </c>
      <c r="F731" s="11" t="n"/>
      <c r="G731" s="11" t="n"/>
      <c r="H731" s="11" t="n"/>
      <c r="I731" s="13" t="n"/>
      <c r="J731" s="10" t="n"/>
      <c r="K731" s="13" t="n"/>
      <c r="L731" s="14" t="n"/>
      <c r="M731" s="14" t="n"/>
      <c r="N731" s="15">
        <f>IF(OR(L731="",M731=""),"",M731-L731)</f>
        <v/>
      </c>
      <c r="O731" s="15">
        <f>IF(OR(B731="",L731=""),"",IFERROR(L731-LOOKUP(2,1/($B$4:B730=B731),$M$4:M730),""))</f>
        <v/>
      </c>
      <c r="P731" s="16" t="n"/>
      <c r="Q731" s="16" t="n"/>
      <c r="R731" s="17" t="n"/>
      <c r="S731" s="11" t="n"/>
      <c r="T731" s="18">
        <f>IF(OR(A731="",I731=""),"",A731+I731)</f>
        <v/>
      </c>
      <c r="U731" s="18">
        <f>IF(OR(A731="",K731=""),"",IF(J731="",A731,J731)+K731)</f>
        <v/>
      </c>
    </row>
    <row r="732">
      <c r="A732" s="10" t="n"/>
      <c r="B732" s="11" t="n"/>
      <c r="C732" s="12">
        <f>IF(B732="","",IFERROR(VLOOKUP(B732,'السيارات'!$A$5:$F$104,6,FALSE),""))</f>
        <v/>
      </c>
      <c r="D732" s="11" t="n"/>
      <c r="E732" s="12">
        <f>IF(D732="","",IFERROR(VLOOKUP(D732,'السائقون'!$A$5:$C$154,3,FALSE),""))</f>
        <v/>
      </c>
      <c r="F732" s="11" t="n"/>
      <c r="G732" s="11" t="n"/>
      <c r="H732" s="11" t="n"/>
      <c r="I732" s="13" t="n"/>
      <c r="J732" s="10" t="n"/>
      <c r="K732" s="13" t="n"/>
      <c r="L732" s="14" t="n"/>
      <c r="M732" s="14" t="n"/>
      <c r="N732" s="15">
        <f>IF(OR(L732="",M732=""),"",M732-L732)</f>
        <v/>
      </c>
      <c r="O732" s="15">
        <f>IF(OR(B732="",L732=""),"",IFERROR(L732-LOOKUP(2,1/($B$4:B731=B732),$M$4:M731),""))</f>
        <v/>
      </c>
      <c r="P732" s="16" t="n"/>
      <c r="Q732" s="16" t="n"/>
      <c r="R732" s="17" t="n"/>
      <c r="S732" s="11" t="n"/>
      <c r="T732" s="18">
        <f>IF(OR(A732="",I732=""),"",A732+I732)</f>
        <v/>
      </c>
      <c r="U732" s="18">
        <f>IF(OR(A732="",K732=""),"",IF(J732="",A732,J732)+K732)</f>
        <v/>
      </c>
    </row>
    <row r="733">
      <c r="A733" s="10" t="n"/>
      <c r="B733" s="11" t="n"/>
      <c r="C733" s="12">
        <f>IF(B733="","",IFERROR(VLOOKUP(B733,'السيارات'!$A$5:$F$104,6,FALSE),""))</f>
        <v/>
      </c>
      <c r="D733" s="11" t="n"/>
      <c r="E733" s="12">
        <f>IF(D733="","",IFERROR(VLOOKUP(D733,'السائقون'!$A$5:$C$154,3,FALSE),""))</f>
        <v/>
      </c>
      <c r="F733" s="11" t="n"/>
      <c r="G733" s="11" t="n"/>
      <c r="H733" s="11" t="n"/>
      <c r="I733" s="13" t="n"/>
      <c r="J733" s="10" t="n"/>
      <c r="K733" s="13" t="n"/>
      <c r="L733" s="14" t="n"/>
      <c r="M733" s="14" t="n"/>
      <c r="N733" s="15">
        <f>IF(OR(L733="",M733=""),"",M733-L733)</f>
        <v/>
      </c>
      <c r="O733" s="15">
        <f>IF(OR(B733="",L733=""),"",IFERROR(L733-LOOKUP(2,1/($B$4:B732=B733),$M$4:M732),""))</f>
        <v/>
      </c>
      <c r="P733" s="16" t="n"/>
      <c r="Q733" s="16" t="n"/>
      <c r="R733" s="17" t="n"/>
      <c r="S733" s="11" t="n"/>
      <c r="T733" s="18">
        <f>IF(OR(A733="",I733=""),"",A733+I733)</f>
        <v/>
      </c>
      <c r="U733" s="18">
        <f>IF(OR(A733="",K733=""),"",IF(J733="",A733,J733)+K733)</f>
        <v/>
      </c>
    </row>
    <row r="734">
      <c r="A734" s="10" t="n"/>
      <c r="B734" s="11" t="n"/>
      <c r="C734" s="12">
        <f>IF(B734="","",IFERROR(VLOOKUP(B734,'السيارات'!$A$5:$F$104,6,FALSE),""))</f>
        <v/>
      </c>
      <c r="D734" s="11" t="n"/>
      <c r="E734" s="12">
        <f>IF(D734="","",IFERROR(VLOOKUP(D734,'السائقون'!$A$5:$C$154,3,FALSE),""))</f>
        <v/>
      </c>
      <c r="F734" s="11" t="n"/>
      <c r="G734" s="11" t="n"/>
      <c r="H734" s="11" t="n"/>
      <c r="I734" s="13" t="n"/>
      <c r="J734" s="10" t="n"/>
      <c r="K734" s="13" t="n"/>
      <c r="L734" s="14" t="n"/>
      <c r="M734" s="14" t="n"/>
      <c r="N734" s="15">
        <f>IF(OR(L734="",M734=""),"",M734-L734)</f>
        <v/>
      </c>
      <c r="O734" s="15">
        <f>IF(OR(B734="",L734=""),"",IFERROR(L734-LOOKUP(2,1/($B$4:B733=B734),$M$4:M733),""))</f>
        <v/>
      </c>
      <c r="P734" s="16" t="n"/>
      <c r="Q734" s="16" t="n"/>
      <c r="R734" s="17" t="n"/>
      <c r="S734" s="11" t="n"/>
      <c r="T734" s="18">
        <f>IF(OR(A734="",I734=""),"",A734+I734)</f>
        <v/>
      </c>
      <c r="U734" s="18">
        <f>IF(OR(A734="",K734=""),"",IF(J734="",A734,J734)+K734)</f>
        <v/>
      </c>
    </row>
    <row r="735">
      <c r="A735" s="10" t="n"/>
      <c r="B735" s="11" t="n"/>
      <c r="C735" s="12">
        <f>IF(B735="","",IFERROR(VLOOKUP(B735,'السيارات'!$A$5:$F$104,6,FALSE),""))</f>
        <v/>
      </c>
      <c r="D735" s="11" t="n"/>
      <c r="E735" s="12">
        <f>IF(D735="","",IFERROR(VLOOKUP(D735,'السائقون'!$A$5:$C$154,3,FALSE),""))</f>
        <v/>
      </c>
      <c r="F735" s="11" t="n"/>
      <c r="G735" s="11" t="n"/>
      <c r="H735" s="11" t="n"/>
      <c r="I735" s="13" t="n"/>
      <c r="J735" s="10" t="n"/>
      <c r="K735" s="13" t="n"/>
      <c r="L735" s="14" t="n"/>
      <c r="M735" s="14" t="n"/>
      <c r="N735" s="15">
        <f>IF(OR(L735="",M735=""),"",M735-L735)</f>
        <v/>
      </c>
      <c r="O735" s="15">
        <f>IF(OR(B735="",L735=""),"",IFERROR(L735-LOOKUP(2,1/($B$4:B734=B735),$M$4:M734),""))</f>
        <v/>
      </c>
      <c r="P735" s="16" t="n"/>
      <c r="Q735" s="16" t="n"/>
      <c r="R735" s="17" t="n"/>
      <c r="S735" s="11" t="n"/>
      <c r="T735" s="18">
        <f>IF(OR(A735="",I735=""),"",A735+I735)</f>
        <v/>
      </c>
      <c r="U735" s="18">
        <f>IF(OR(A735="",K735=""),"",IF(J735="",A735,J735)+K735)</f>
        <v/>
      </c>
    </row>
    <row r="736">
      <c r="A736" s="10" t="n"/>
      <c r="B736" s="11" t="n"/>
      <c r="C736" s="12">
        <f>IF(B736="","",IFERROR(VLOOKUP(B736,'السيارات'!$A$5:$F$104,6,FALSE),""))</f>
        <v/>
      </c>
      <c r="D736" s="11" t="n"/>
      <c r="E736" s="12">
        <f>IF(D736="","",IFERROR(VLOOKUP(D736,'السائقون'!$A$5:$C$154,3,FALSE),""))</f>
        <v/>
      </c>
      <c r="F736" s="11" t="n"/>
      <c r="G736" s="11" t="n"/>
      <c r="H736" s="11" t="n"/>
      <c r="I736" s="13" t="n"/>
      <c r="J736" s="10" t="n"/>
      <c r="K736" s="13" t="n"/>
      <c r="L736" s="14" t="n"/>
      <c r="M736" s="14" t="n"/>
      <c r="N736" s="15">
        <f>IF(OR(L736="",M736=""),"",M736-L736)</f>
        <v/>
      </c>
      <c r="O736" s="15">
        <f>IF(OR(B736="",L736=""),"",IFERROR(L736-LOOKUP(2,1/($B$4:B735=B736),$M$4:M735),""))</f>
        <v/>
      </c>
      <c r="P736" s="16" t="n"/>
      <c r="Q736" s="16" t="n"/>
      <c r="R736" s="17" t="n"/>
      <c r="S736" s="11" t="n"/>
      <c r="T736" s="18">
        <f>IF(OR(A736="",I736=""),"",A736+I736)</f>
        <v/>
      </c>
      <c r="U736" s="18">
        <f>IF(OR(A736="",K736=""),"",IF(J736="",A736,J736)+K736)</f>
        <v/>
      </c>
    </row>
    <row r="737">
      <c r="A737" s="10" t="n"/>
      <c r="B737" s="11" t="n"/>
      <c r="C737" s="12">
        <f>IF(B737="","",IFERROR(VLOOKUP(B737,'السيارات'!$A$5:$F$104,6,FALSE),""))</f>
        <v/>
      </c>
      <c r="D737" s="11" t="n"/>
      <c r="E737" s="12">
        <f>IF(D737="","",IFERROR(VLOOKUP(D737,'السائقون'!$A$5:$C$154,3,FALSE),""))</f>
        <v/>
      </c>
      <c r="F737" s="11" t="n"/>
      <c r="G737" s="11" t="n"/>
      <c r="H737" s="11" t="n"/>
      <c r="I737" s="13" t="n"/>
      <c r="J737" s="10" t="n"/>
      <c r="K737" s="13" t="n"/>
      <c r="L737" s="14" t="n"/>
      <c r="M737" s="14" t="n"/>
      <c r="N737" s="15">
        <f>IF(OR(L737="",M737=""),"",M737-L737)</f>
        <v/>
      </c>
      <c r="O737" s="15">
        <f>IF(OR(B737="",L737=""),"",IFERROR(L737-LOOKUP(2,1/($B$4:B736=B737),$M$4:M736),""))</f>
        <v/>
      </c>
      <c r="P737" s="16" t="n"/>
      <c r="Q737" s="16" t="n"/>
      <c r="R737" s="17" t="n"/>
      <c r="S737" s="11" t="n"/>
      <c r="T737" s="18">
        <f>IF(OR(A737="",I737=""),"",A737+I737)</f>
        <v/>
      </c>
      <c r="U737" s="18">
        <f>IF(OR(A737="",K737=""),"",IF(J737="",A737,J737)+K737)</f>
        <v/>
      </c>
    </row>
    <row r="738">
      <c r="A738" s="10" t="n"/>
      <c r="B738" s="11" t="n"/>
      <c r="C738" s="12">
        <f>IF(B738="","",IFERROR(VLOOKUP(B738,'السيارات'!$A$5:$F$104,6,FALSE),""))</f>
        <v/>
      </c>
      <c r="D738" s="11" t="n"/>
      <c r="E738" s="12">
        <f>IF(D738="","",IFERROR(VLOOKUP(D738,'السائقون'!$A$5:$C$154,3,FALSE),""))</f>
        <v/>
      </c>
      <c r="F738" s="11" t="n"/>
      <c r="G738" s="11" t="n"/>
      <c r="H738" s="11" t="n"/>
      <c r="I738" s="13" t="n"/>
      <c r="J738" s="10" t="n"/>
      <c r="K738" s="13" t="n"/>
      <c r="L738" s="14" t="n"/>
      <c r="M738" s="14" t="n"/>
      <c r="N738" s="15">
        <f>IF(OR(L738="",M738=""),"",M738-L738)</f>
        <v/>
      </c>
      <c r="O738" s="15">
        <f>IF(OR(B738="",L738=""),"",IFERROR(L738-LOOKUP(2,1/($B$4:B737=B738),$M$4:M737),""))</f>
        <v/>
      </c>
      <c r="P738" s="16" t="n"/>
      <c r="Q738" s="16" t="n"/>
      <c r="R738" s="17" t="n"/>
      <c r="S738" s="11" t="n"/>
      <c r="T738" s="18">
        <f>IF(OR(A738="",I738=""),"",A738+I738)</f>
        <v/>
      </c>
      <c r="U738" s="18">
        <f>IF(OR(A738="",K738=""),"",IF(J738="",A738,J738)+K738)</f>
        <v/>
      </c>
    </row>
    <row r="739">
      <c r="A739" s="10" t="n"/>
      <c r="B739" s="11" t="n"/>
      <c r="C739" s="12">
        <f>IF(B739="","",IFERROR(VLOOKUP(B739,'السيارات'!$A$5:$F$104,6,FALSE),""))</f>
        <v/>
      </c>
      <c r="D739" s="11" t="n"/>
      <c r="E739" s="12">
        <f>IF(D739="","",IFERROR(VLOOKUP(D739,'السائقون'!$A$5:$C$154,3,FALSE),""))</f>
        <v/>
      </c>
      <c r="F739" s="11" t="n"/>
      <c r="G739" s="11" t="n"/>
      <c r="H739" s="11" t="n"/>
      <c r="I739" s="13" t="n"/>
      <c r="J739" s="10" t="n"/>
      <c r="K739" s="13" t="n"/>
      <c r="L739" s="14" t="n"/>
      <c r="M739" s="14" t="n"/>
      <c r="N739" s="15">
        <f>IF(OR(L739="",M739=""),"",M739-L739)</f>
        <v/>
      </c>
      <c r="O739" s="15">
        <f>IF(OR(B739="",L739=""),"",IFERROR(L739-LOOKUP(2,1/($B$4:B738=B739),$M$4:M738),""))</f>
        <v/>
      </c>
      <c r="P739" s="16" t="n"/>
      <c r="Q739" s="16" t="n"/>
      <c r="R739" s="17" t="n"/>
      <c r="S739" s="11" t="n"/>
      <c r="T739" s="18">
        <f>IF(OR(A739="",I739=""),"",A739+I739)</f>
        <v/>
      </c>
      <c r="U739" s="18">
        <f>IF(OR(A739="",K739=""),"",IF(J739="",A739,J739)+K739)</f>
        <v/>
      </c>
    </row>
    <row r="740">
      <c r="A740" s="10" t="n"/>
      <c r="B740" s="11" t="n"/>
      <c r="C740" s="12">
        <f>IF(B740="","",IFERROR(VLOOKUP(B740,'السيارات'!$A$5:$F$104,6,FALSE),""))</f>
        <v/>
      </c>
      <c r="D740" s="11" t="n"/>
      <c r="E740" s="12">
        <f>IF(D740="","",IFERROR(VLOOKUP(D740,'السائقون'!$A$5:$C$154,3,FALSE),""))</f>
        <v/>
      </c>
      <c r="F740" s="11" t="n"/>
      <c r="G740" s="11" t="n"/>
      <c r="H740" s="11" t="n"/>
      <c r="I740" s="13" t="n"/>
      <c r="J740" s="10" t="n"/>
      <c r="K740" s="13" t="n"/>
      <c r="L740" s="14" t="n"/>
      <c r="M740" s="14" t="n"/>
      <c r="N740" s="15">
        <f>IF(OR(L740="",M740=""),"",M740-L740)</f>
        <v/>
      </c>
      <c r="O740" s="15">
        <f>IF(OR(B740="",L740=""),"",IFERROR(L740-LOOKUP(2,1/($B$4:B739=B740),$M$4:M739),""))</f>
        <v/>
      </c>
      <c r="P740" s="16" t="n"/>
      <c r="Q740" s="16" t="n"/>
      <c r="R740" s="17" t="n"/>
      <c r="S740" s="11" t="n"/>
      <c r="T740" s="18">
        <f>IF(OR(A740="",I740=""),"",A740+I740)</f>
        <v/>
      </c>
      <c r="U740" s="18">
        <f>IF(OR(A740="",K740=""),"",IF(J740="",A740,J740)+K740)</f>
        <v/>
      </c>
    </row>
    <row r="741">
      <c r="A741" s="10" t="n"/>
      <c r="B741" s="11" t="n"/>
      <c r="C741" s="12">
        <f>IF(B741="","",IFERROR(VLOOKUP(B741,'السيارات'!$A$5:$F$104,6,FALSE),""))</f>
        <v/>
      </c>
      <c r="D741" s="11" t="n"/>
      <c r="E741" s="12">
        <f>IF(D741="","",IFERROR(VLOOKUP(D741,'السائقون'!$A$5:$C$154,3,FALSE),""))</f>
        <v/>
      </c>
      <c r="F741" s="11" t="n"/>
      <c r="G741" s="11" t="n"/>
      <c r="H741" s="11" t="n"/>
      <c r="I741" s="13" t="n"/>
      <c r="J741" s="10" t="n"/>
      <c r="K741" s="13" t="n"/>
      <c r="L741" s="14" t="n"/>
      <c r="M741" s="14" t="n"/>
      <c r="N741" s="15">
        <f>IF(OR(L741="",M741=""),"",M741-L741)</f>
        <v/>
      </c>
      <c r="O741" s="15">
        <f>IF(OR(B741="",L741=""),"",IFERROR(L741-LOOKUP(2,1/($B$4:B740=B741),$M$4:M740),""))</f>
        <v/>
      </c>
      <c r="P741" s="16" t="n"/>
      <c r="Q741" s="16" t="n"/>
      <c r="R741" s="17" t="n"/>
      <c r="S741" s="11" t="n"/>
      <c r="T741" s="18">
        <f>IF(OR(A741="",I741=""),"",A741+I741)</f>
        <v/>
      </c>
      <c r="U741" s="18">
        <f>IF(OR(A741="",K741=""),"",IF(J741="",A741,J741)+K741)</f>
        <v/>
      </c>
    </row>
    <row r="742">
      <c r="A742" s="10" t="n"/>
      <c r="B742" s="11" t="n"/>
      <c r="C742" s="12">
        <f>IF(B742="","",IFERROR(VLOOKUP(B742,'السيارات'!$A$5:$F$104,6,FALSE),""))</f>
        <v/>
      </c>
      <c r="D742" s="11" t="n"/>
      <c r="E742" s="12">
        <f>IF(D742="","",IFERROR(VLOOKUP(D742,'السائقون'!$A$5:$C$154,3,FALSE),""))</f>
        <v/>
      </c>
      <c r="F742" s="11" t="n"/>
      <c r="G742" s="11" t="n"/>
      <c r="H742" s="11" t="n"/>
      <c r="I742" s="13" t="n"/>
      <c r="J742" s="10" t="n"/>
      <c r="K742" s="13" t="n"/>
      <c r="L742" s="14" t="n"/>
      <c r="M742" s="14" t="n"/>
      <c r="N742" s="15">
        <f>IF(OR(L742="",M742=""),"",M742-L742)</f>
        <v/>
      </c>
      <c r="O742" s="15">
        <f>IF(OR(B742="",L742=""),"",IFERROR(L742-LOOKUP(2,1/($B$4:B741=B742),$M$4:M741),""))</f>
        <v/>
      </c>
      <c r="P742" s="16" t="n"/>
      <c r="Q742" s="16" t="n"/>
      <c r="R742" s="17" t="n"/>
      <c r="S742" s="11" t="n"/>
      <c r="T742" s="18">
        <f>IF(OR(A742="",I742=""),"",A742+I742)</f>
        <v/>
      </c>
      <c r="U742" s="18">
        <f>IF(OR(A742="",K742=""),"",IF(J742="",A742,J742)+K742)</f>
        <v/>
      </c>
    </row>
    <row r="743">
      <c r="A743" s="10" t="n"/>
      <c r="B743" s="11" t="n"/>
      <c r="C743" s="12">
        <f>IF(B743="","",IFERROR(VLOOKUP(B743,'السيارات'!$A$5:$F$104,6,FALSE),""))</f>
        <v/>
      </c>
      <c r="D743" s="11" t="n"/>
      <c r="E743" s="12">
        <f>IF(D743="","",IFERROR(VLOOKUP(D743,'السائقون'!$A$5:$C$154,3,FALSE),""))</f>
        <v/>
      </c>
      <c r="F743" s="11" t="n"/>
      <c r="G743" s="11" t="n"/>
      <c r="H743" s="11" t="n"/>
      <c r="I743" s="13" t="n"/>
      <c r="J743" s="10" t="n"/>
      <c r="K743" s="13" t="n"/>
      <c r="L743" s="14" t="n"/>
      <c r="M743" s="14" t="n"/>
      <c r="N743" s="15">
        <f>IF(OR(L743="",M743=""),"",M743-L743)</f>
        <v/>
      </c>
      <c r="O743" s="15">
        <f>IF(OR(B743="",L743=""),"",IFERROR(L743-LOOKUP(2,1/($B$4:B742=B743),$M$4:M742),""))</f>
        <v/>
      </c>
      <c r="P743" s="16" t="n"/>
      <c r="Q743" s="16" t="n"/>
      <c r="R743" s="17" t="n"/>
      <c r="S743" s="11" t="n"/>
      <c r="T743" s="18">
        <f>IF(OR(A743="",I743=""),"",A743+I743)</f>
        <v/>
      </c>
      <c r="U743" s="18">
        <f>IF(OR(A743="",K743=""),"",IF(J743="",A743,J743)+K743)</f>
        <v/>
      </c>
    </row>
    <row r="744">
      <c r="A744" s="10" t="n"/>
      <c r="B744" s="11" t="n"/>
      <c r="C744" s="12">
        <f>IF(B744="","",IFERROR(VLOOKUP(B744,'السيارات'!$A$5:$F$104,6,FALSE),""))</f>
        <v/>
      </c>
      <c r="D744" s="11" t="n"/>
      <c r="E744" s="12">
        <f>IF(D744="","",IFERROR(VLOOKUP(D744,'السائقون'!$A$5:$C$154,3,FALSE),""))</f>
        <v/>
      </c>
      <c r="F744" s="11" t="n"/>
      <c r="G744" s="11" t="n"/>
      <c r="H744" s="11" t="n"/>
      <c r="I744" s="13" t="n"/>
      <c r="J744" s="10" t="n"/>
      <c r="K744" s="13" t="n"/>
      <c r="L744" s="14" t="n"/>
      <c r="M744" s="14" t="n"/>
      <c r="N744" s="15">
        <f>IF(OR(L744="",M744=""),"",M744-L744)</f>
        <v/>
      </c>
      <c r="O744" s="15">
        <f>IF(OR(B744="",L744=""),"",IFERROR(L744-LOOKUP(2,1/($B$4:B743=B744),$M$4:M743),""))</f>
        <v/>
      </c>
      <c r="P744" s="16" t="n"/>
      <c r="Q744" s="16" t="n"/>
      <c r="R744" s="17" t="n"/>
      <c r="S744" s="11" t="n"/>
      <c r="T744" s="18">
        <f>IF(OR(A744="",I744=""),"",A744+I744)</f>
        <v/>
      </c>
      <c r="U744" s="18">
        <f>IF(OR(A744="",K744=""),"",IF(J744="",A744,J744)+K744)</f>
        <v/>
      </c>
    </row>
    <row r="745">
      <c r="A745" s="10" t="n"/>
      <c r="B745" s="11" t="n"/>
      <c r="C745" s="12">
        <f>IF(B745="","",IFERROR(VLOOKUP(B745,'السيارات'!$A$5:$F$104,6,FALSE),""))</f>
        <v/>
      </c>
      <c r="D745" s="11" t="n"/>
      <c r="E745" s="12">
        <f>IF(D745="","",IFERROR(VLOOKUP(D745,'السائقون'!$A$5:$C$154,3,FALSE),""))</f>
        <v/>
      </c>
      <c r="F745" s="11" t="n"/>
      <c r="G745" s="11" t="n"/>
      <c r="H745" s="11" t="n"/>
      <c r="I745" s="13" t="n"/>
      <c r="J745" s="10" t="n"/>
      <c r="K745" s="13" t="n"/>
      <c r="L745" s="14" t="n"/>
      <c r="M745" s="14" t="n"/>
      <c r="N745" s="15">
        <f>IF(OR(L745="",M745=""),"",M745-L745)</f>
        <v/>
      </c>
      <c r="O745" s="15">
        <f>IF(OR(B745="",L745=""),"",IFERROR(L745-LOOKUP(2,1/($B$4:B744=B745),$M$4:M744),""))</f>
        <v/>
      </c>
      <c r="P745" s="16" t="n"/>
      <c r="Q745" s="16" t="n"/>
      <c r="R745" s="17" t="n"/>
      <c r="S745" s="11" t="n"/>
      <c r="T745" s="18">
        <f>IF(OR(A745="",I745=""),"",A745+I745)</f>
        <v/>
      </c>
      <c r="U745" s="18">
        <f>IF(OR(A745="",K745=""),"",IF(J745="",A745,J745)+K745)</f>
        <v/>
      </c>
    </row>
    <row r="746">
      <c r="A746" s="10" t="n"/>
      <c r="B746" s="11" t="n"/>
      <c r="C746" s="12">
        <f>IF(B746="","",IFERROR(VLOOKUP(B746,'السيارات'!$A$5:$F$104,6,FALSE),""))</f>
        <v/>
      </c>
      <c r="D746" s="11" t="n"/>
      <c r="E746" s="12">
        <f>IF(D746="","",IFERROR(VLOOKUP(D746,'السائقون'!$A$5:$C$154,3,FALSE),""))</f>
        <v/>
      </c>
      <c r="F746" s="11" t="n"/>
      <c r="G746" s="11" t="n"/>
      <c r="H746" s="11" t="n"/>
      <c r="I746" s="13" t="n"/>
      <c r="J746" s="10" t="n"/>
      <c r="K746" s="13" t="n"/>
      <c r="L746" s="14" t="n"/>
      <c r="M746" s="14" t="n"/>
      <c r="N746" s="15">
        <f>IF(OR(L746="",M746=""),"",M746-L746)</f>
        <v/>
      </c>
      <c r="O746" s="15">
        <f>IF(OR(B746="",L746=""),"",IFERROR(L746-LOOKUP(2,1/($B$4:B745=B746),$M$4:M745),""))</f>
        <v/>
      </c>
      <c r="P746" s="16" t="n"/>
      <c r="Q746" s="16" t="n"/>
      <c r="R746" s="17" t="n"/>
      <c r="S746" s="11" t="n"/>
      <c r="T746" s="18">
        <f>IF(OR(A746="",I746=""),"",A746+I746)</f>
        <v/>
      </c>
      <c r="U746" s="18">
        <f>IF(OR(A746="",K746=""),"",IF(J746="",A746,J746)+K746)</f>
        <v/>
      </c>
    </row>
    <row r="747">
      <c r="A747" s="10" t="n"/>
      <c r="B747" s="11" t="n"/>
      <c r="C747" s="12">
        <f>IF(B747="","",IFERROR(VLOOKUP(B747,'السيارات'!$A$5:$F$104,6,FALSE),""))</f>
        <v/>
      </c>
      <c r="D747" s="11" t="n"/>
      <c r="E747" s="12">
        <f>IF(D747="","",IFERROR(VLOOKUP(D747,'السائقون'!$A$5:$C$154,3,FALSE),""))</f>
        <v/>
      </c>
      <c r="F747" s="11" t="n"/>
      <c r="G747" s="11" t="n"/>
      <c r="H747" s="11" t="n"/>
      <c r="I747" s="13" t="n"/>
      <c r="J747" s="10" t="n"/>
      <c r="K747" s="13" t="n"/>
      <c r="L747" s="14" t="n"/>
      <c r="M747" s="14" t="n"/>
      <c r="N747" s="15">
        <f>IF(OR(L747="",M747=""),"",M747-L747)</f>
        <v/>
      </c>
      <c r="O747" s="15">
        <f>IF(OR(B747="",L747=""),"",IFERROR(L747-LOOKUP(2,1/($B$4:B746=B747),$M$4:M746),""))</f>
        <v/>
      </c>
      <c r="P747" s="16" t="n"/>
      <c r="Q747" s="16" t="n"/>
      <c r="R747" s="17" t="n"/>
      <c r="S747" s="11" t="n"/>
      <c r="T747" s="18">
        <f>IF(OR(A747="",I747=""),"",A747+I747)</f>
        <v/>
      </c>
      <c r="U747" s="18">
        <f>IF(OR(A747="",K747=""),"",IF(J747="",A747,J747)+K747)</f>
        <v/>
      </c>
    </row>
    <row r="748">
      <c r="A748" s="10" t="n"/>
      <c r="B748" s="11" t="n"/>
      <c r="C748" s="12">
        <f>IF(B748="","",IFERROR(VLOOKUP(B748,'السيارات'!$A$5:$F$104,6,FALSE),""))</f>
        <v/>
      </c>
      <c r="D748" s="11" t="n"/>
      <c r="E748" s="12">
        <f>IF(D748="","",IFERROR(VLOOKUP(D748,'السائقون'!$A$5:$C$154,3,FALSE),""))</f>
        <v/>
      </c>
      <c r="F748" s="11" t="n"/>
      <c r="G748" s="11" t="n"/>
      <c r="H748" s="11" t="n"/>
      <c r="I748" s="13" t="n"/>
      <c r="J748" s="10" t="n"/>
      <c r="K748" s="13" t="n"/>
      <c r="L748" s="14" t="n"/>
      <c r="M748" s="14" t="n"/>
      <c r="N748" s="15">
        <f>IF(OR(L748="",M748=""),"",M748-L748)</f>
        <v/>
      </c>
      <c r="O748" s="15">
        <f>IF(OR(B748="",L748=""),"",IFERROR(L748-LOOKUP(2,1/($B$4:B747=B748),$M$4:M747),""))</f>
        <v/>
      </c>
      <c r="P748" s="16" t="n"/>
      <c r="Q748" s="16" t="n"/>
      <c r="R748" s="17" t="n"/>
      <c r="S748" s="11" t="n"/>
      <c r="T748" s="18">
        <f>IF(OR(A748="",I748=""),"",A748+I748)</f>
        <v/>
      </c>
      <c r="U748" s="18">
        <f>IF(OR(A748="",K748=""),"",IF(J748="",A748,J748)+K748)</f>
        <v/>
      </c>
    </row>
    <row r="749">
      <c r="A749" s="10" t="n"/>
      <c r="B749" s="11" t="n"/>
      <c r="C749" s="12">
        <f>IF(B749="","",IFERROR(VLOOKUP(B749,'السيارات'!$A$5:$F$104,6,FALSE),""))</f>
        <v/>
      </c>
      <c r="D749" s="11" t="n"/>
      <c r="E749" s="12">
        <f>IF(D749="","",IFERROR(VLOOKUP(D749,'السائقون'!$A$5:$C$154,3,FALSE),""))</f>
        <v/>
      </c>
      <c r="F749" s="11" t="n"/>
      <c r="G749" s="11" t="n"/>
      <c r="H749" s="11" t="n"/>
      <c r="I749" s="13" t="n"/>
      <c r="J749" s="10" t="n"/>
      <c r="K749" s="13" t="n"/>
      <c r="L749" s="14" t="n"/>
      <c r="M749" s="14" t="n"/>
      <c r="N749" s="15">
        <f>IF(OR(L749="",M749=""),"",M749-L749)</f>
        <v/>
      </c>
      <c r="O749" s="15">
        <f>IF(OR(B749="",L749=""),"",IFERROR(L749-LOOKUP(2,1/($B$4:B748=B749),$M$4:M748),""))</f>
        <v/>
      </c>
      <c r="P749" s="16" t="n"/>
      <c r="Q749" s="16" t="n"/>
      <c r="R749" s="17" t="n"/>
      <c r="S749" s="11" t="n"/>
      <c r="T749" s="18">
        <f>IF(OR(A749="",I749=""),"",A749+I749)</f>
        <v/>
      </c>
      <c r="U749" s="18">
        <f>IF(OR(A749="",K749=""),"",IF(J749="",A749,J749)+K749)</f>
        <v/>
      </c>
    </row>
    <row r="750">
      <c r="A750" s="10" t="n"/>
      <c r="B750" s="11" t="n"/>
      <c r="C750" s="12">
        <f>IF(B750="","",IFERROR(VLOOKUP(B750,'السيارات'!$A$5:$F$104,6,FALSE),""))</f>
        <v/>
      </c>
      <c r="D750" s="11" t="n"/>
      <c r="E750" s="12">
        <f>IF(D750="","",IFERROR(VLOOKUP(D750,'السائقون'!$A$5:$C$154,3,FALSE),""))</f>
        <v/>
      </c>
      <c r="F750" s="11" t="n"/>
      <c r="G750" s="11" t="n"/>
      <c r="H750" s="11" t="n"/>
      <c r="I750" s="13" t="n"/>
      <c r="J750" s="10" t="n"/>
      <c r="K750" s="13" t="n"/>
      <c r="L750" s="14" t="n"/>
      <c r="M750" s="14" t="n"/>
      <c r="N750" s="15">
        <f>IF(OR(L750="",M750=""),"",M750-L750)</f>
        <v/>
      </c>
      <c r="O750" s="15">
        <f>IF(OR(B750="",L750=""),"",IFERROR(L750-LOOKUP(2,1/($B$4:B749=B750),$M$4:M749),""))</f>
        <v/>
      </c>
      <c r="P750" s="16" t="n"/>
      <c r="Q750" s="16" t="n"/>
      <c r="R750" s="17" t="n"/>
      <c r="S750" s="11" t="n"/>
      <c r="T750" s="18">
        <f>IF(OR(A750="",I750=""),"",A750+I750)</f>
        <v/>
      </c>
      <c r="U750" s="18">
        <f>IF(OR(A750="",K750=""),"",IF(J750="",A750,J750)+K750)</f>
        <v/>
      </c>
    </row>
    <row r="751">
      <c r="A751" s="10" t="n"/>
      <c r="B751" s="11" t="n"/>
      <c r="C751" s="12">
        <f>IF(B751="","",IFERROR(VLOOKUP(B751,'السيارات'!$A$5:$F$104,6,FALSE),""))</f>
        <v/>
      </c>
      <c r="D751" s="11" t="n"/>
      <c r="E751" s="12">
        <f>IF(D751="","",IFERROR(VLOOKUP(D751,'السائقون'!$A$5:$C$154,3,FALSE),""))</f>
        <v/>
      </c>
      <c r="F751" s="11" t="n"/>
      <c r="G751" s="11" t="n"/>
      <c r="H751" s="11" t="n"/>
      <c r="I751" s="13" t="n"/>
      <c r="J751" s="10" t="n"/>
      <c r="K751" s="13" t="n"/>
      <c r="L751" s="14" t="n"/>
      <c r="M751" s="14" t="n"/>
      <c r="N751" s="15">
        <f>IF(OR(L751="",M751=""),"",M751-L751)</f>
        <v/>
      </c>
      <c r="O751" s="15">
        <f>IF(OR(B751="",L751=""),"",IFERROR(L751-LOOKUP(2,1/($B$4:B750=B751),$M$4:M750),""))</f>
        <v/>
      </c>
      <c r="P751" s="16" t="n"/>
      <c r="Q751" s="16" t="n"/>
      <c r="R751" s="17" t="n"/>
      <c r="S751" s="11" t="n"/>
      <c r="T751" s="18">
        <f>IF(OR(A751="",I751=""),"",A751+I751)</f>
        <v/>
      </c>
      <c r="U751" s="18">
        <f>IF(OR(A751="",K751=""),"",IF(J751="",A751,J751)+K751)</f>
        <v/>
      </c>
    </row>
    <row r="752">
      <c r="A752" s="10" t="n"/>
      <c r="B752" s="11" t="n"/>
      <c r="C752" s="12">
        <f>IF(B752="","",IFERROR(VLOOKUP(B752,'السيارات'!$A$5:$F$104,6,FALSE),""))</f>
        <v/>
      </c>
      <c r="D752" s="11" t="n"/>
      <c r="E752" s="12">
        <f>IF(D752="","",IFERROR(VLOOKUP(D752,'السائقون'!$A$5:$C$154,3,FALSE),""))</f>
        <v/>
      </c>
      <c r="F752" s="11" t="n"/>
      <c r="G752" s="11" t="n"/>
      <c r="H752" s="11" t="n"/>
      <c r="I752" s="13" t="n"/>
      <c r="J752" s="10" t="n"/>
      <c r="K752" s="13" t="n"/>
      <c r="L752" s="14" t="n"/>
      <c r="M752" s="14" t="n"/>
      <c r="N752" s="15">
        <f>IF(OR(L752="",M752=""),"",M752-L752)</f>
        <v/>
      </c>
      <c r="O752" s="15">
        <f>IF(OR(B752="",L752=""),"",IFERROR(L752-LOOKUP(2,1/($B$4:B751=B752),$M$4:M751),""))</f>
        <v/>
      </c>
      <c r="P752" s="16" t="n"/>
      <c r="Q752" s="16" t="n"/>
      <c r="R752" s="17" t="n"/>
      <c r="S752" s="11" t="n"/>
      <c r="T752" s="18">
        <f>IF(OR(A752="",I752=""),"",A752+I752)</f>
        <v/>
      </c>
      <c r="U752" s="18">
        <f>IF(OR(A752="",K752=""),"",IF(J752="",A752,J752)+K752)</f>
        <v/>
      </c>
    </row>
    <row r="753">
      <c r="A753" s="10" t="n"/>
      <c r="B753" s="11" t="n"/>
      <c r="C753" s="12">
        <f>IF(B753="","",IFERROR(VLOOKUP(B753,'السيارات'!$A$5:$F$104,6,FALSE),""))</f>
        <v/>
      </c>
      <c r="D753" s="11" t="n"/>
      <c r="E753" s="12">
        <f>IF(D753="","",IFERROR(VLOOKUP(D753,'السائقون'!$A$5:$C$154,3,FALSE),""))</f>
        <v/>
      </c>
      <c r="F753" s="11" t="n"/>
      <c r="G753" s="11" t="n"/>
      <c r="H753" s="11" t="n"/>
      <c r="I753" s="13" t="n"/>
      <c r="J753" s="10" t="n"/>
      <c r="K753" s="13" t="n"/>
      <c r="L753" s="14" t="n"/>
      <c r="M753" s="14" t="n"/>
      <c r="N753" s="15">
        <f>IF(OR(L753="",M753=""),"",M753-L753)</f>
        <v/>
      </c>
      <c r="O753" s="15">
        <f>IF(OR(B753="",L753=""),"",IFERROR(L753-LOOKUP(2,1/($B$4:B752=B753),$M$4:M752),""))</f>
        <v/>
      </c>
      <c r="P753" s="16" t="n"/>
      <c r="Q753" s="16" t="n"/>
      <c r="R753" s="17" t="n"/>
      <c r="S753" s="11" t="n"/>
      <c r="T753" s="18">
        <f>IF(OR(A753="",I753=""),"",A753+I753)</f>
        <v/>
      </c>
      <c r="U753" s="18">
        <f>IF(OR(A753="",K753=""),"",IF(J753="",A753,J753)+K753)</f>
        <v/>
      </c>
    </row>
    <row r="754">
      <c r="A754" s="10" t="n"/>
      <c r="B754" s="11" t="n"/>
      <c r="C754" s="12">
        <f>IF(B754="","",IFERROR(VLOOKUP(B754,'السيارات'!$A$5:$F$104,6,FALSE),""))</f>
        <v/>
      </c>
      <c r="D754" s="11" t="n"/>
      <c r="E754" s="12">
        <f>IF(D754="","",IFERROR(VLOOKUP(D754,'السائقون'!$A$5:$C$154,3,FALSE),""))</f>
        <v/>
      </c>
      <c r="F754" s="11" t="n"/>
      <c r="G754" s="11" t="n"/>
      <c r="H754" s="11" t="n"/>
      <c r="I754" s="13" t="n"/>
      <c r="J754" s="10" t="n"/>
      <c r="K754" s="13" t="n"/>
      <c r="L754" s="14" t="n"/>
      <c r="M754" s="14" t="n"/>
      <c r="N754" s="15">
        <f>IF(OR(L754="",M754=""),"",M754-L754)</f>
        <v/>
      </c>
      <c r="O754" s="15">
        <f>IF(OR(B754="",L754=""),"",IFERROR(L754-LOOKUP(2,1/($B$4:B753=B754),$M$4:M753),""))</f>
        <v/>
      </c>
      <c r="P754" s="16" t="n"/>
      <c r="Q754" s="16" t="n"/>
      <c r="R754" s="17" t="n"/>
      <c r="S754" s="11" t="n"/>
      <c r="T754" s="18">
        <f>IF(OR(A754="",I754=""),"",A754+I754)</f>
        <v/>
      </c>
      <c r="U754" s="18">
        <f>IF(OR(A754="",K754=""),"",IF(J754="",A754,J754)+K754)</f>
        <v/>
      </c>
    </row>
    <row r="755">
      <c r="A755" s="10" t="n"/>
      <c r="B755" s="11" t="n"/>
      <c r="C755" s="12">
        <f>IF(B755="","",IFERROR(VLOOKUP(B755,'السيارات'!$A$5:$F$104,6,FALSE),""))</f>
        <v/>
      </c>
      <c r="D755" s="11" t="n"/>
      <c r="E755" s="12">
        <f>IF(D755="","",IFERROR(VLOOKUP(D755,'السائقون'!$A$5:$C$154,3,FALSE),""))</f>
        <v/>
      </c>
      <c r="F755" s="11" t="n"/>
      <c r="G755" s="11" t="n"/>
      <c r="H755" s="11" t="n"/>
      <c r="I755" s="13" t="n"/>
      <c r="J755" s="10" t="n"/>
      <c r="K755" s="13" t="n"/>
      <c r="L755" s="14" t="n"/>
      <c r="M755" s="14" t="n"/>
      <c r="N755" s="15">
        <f>IF(OR(L755="",M755=""),"",M755-L755)</f>
        <v/>
      </c>
      <c r="O755" s="15">
        <f>IF(OR(B755="",L755=""),"",IFERROR(L755-LOOKUP(2,1/($B$4:B754=B755),$M$4:M754),""))</f>
        <v/>
      </c>
      <c r="P755" s="16" t="n"/>
      <c r="Q755" s="16" t="n"/>
      <c r="R755" s="17" t="n"/>
      <c r="S755" s="11" t="n"/>
      <c r="T755" s="18">
        <f>IF(OR(A755="",I755=""),"",A755+I755)</f>
        <v/>
      </c>
      <c r="U755" s="18">
        <f>IF(OR(A755="",K755=""),"",IF(J755="",A755,J755)+K755)</f>
        <v/>
      </c>
    </row>
    <row r="756">
      <c r="A756" s="10" t="n"/>
      <c r="B756" s="11" t="n"/>
      <c r="C756" s="12">
        <f>IF(B756="","",IFERROR(VLOOKUP(B756,'السيارات'!$A$5:$F$104,6,FALSE),""))</f>
        <v/>
      </c>
      <c r="D756" s="11" t="n"/>
      <c r="E756" s="12">
        <f>IF(D756="","",IFERROR(VLOOKUP(D756,'السائقون'!$A$5:$C$154,3,FALSE),""))</f>
        <v/>
      </c>
      <c r="F756" s="11" t="n"/>
      <c r="G756" s="11" t="n"/>
      <c r="H756" s="11" t="n"/>
      <c r="I756" s="13" t="n"/>
      <c r="J756" s="10" t="n"/>
      <c r="K756" s="13" t="n"/>
      <c r="L756" s="14" t="n"/>
      <c r="M756" s="14" t="n"/>
      <c r="N756" s="15">
        <f>IF(OR(L756="",M756=""),"",M756-L756)</f>
        <v/>
      </c>
      <c r="O756" s="15">
        <f>IF(OR(B756="",L756=""),"",IFERROR(L756-LOOKUP(2,1/($B$4:B755=B756),$M$4:M755),""))</f>
        <v/>
      </c>
      <c r="P756" s="16" t="n"/>
      <c r="Q756" s="16" t="n"/>
      <c r="R756" s="17" t="n"/>
      <c r="S756" s="11" t="n"/>
      <c r="T756" s="18">
        <f>IF(OR(A756="",I756=""),"",A756+I756)</f>
        <v/>
      </c>
      <c r="U756" s="18">
        <f>IF(OR(A756="",K756=""),"",IF(J756="",A756,J756)+K756)</f>
        <v/>
      </c>
    </row>
    <row r="757">
      <c r="A757" s="10" t="n"/>
      <c r="B757" s="11" t="n"/>
      <c r="C757" s="12">
        <f>IF(B757="","",IFERROR(VLOOKUP(B757,'السيارات'!$A$5:$F$104,6,FALSE),""))</f>
        <v/>
      </c>
      <c r="D757" s="11" t="n"/>
      <c r="E757" s="12">
        <f>IF(D757="","",IFERROR(VLOOKUP(D757,'السائقون'!$A$5:$C$154,3,FALSE),""))</f>
        <v/>
      </c>
      <c r="F757" s="11" t="n"/>
      <c r="G757" s="11" t="n"/>
      <c r="H757" s="11" t="n"/>
      <c r="I757" s="13" t="n"/>
      <c r="J757" s="10" t="n"/>
      <c r="K757" s="13" t="n"/>
      <c r="L757" s="14" t="n"/>
      <c r="M757" s="14" t="n"/>
      <c r="N757" s="15">
        <f>IF(OR(L757="",M757=""),"",M757-L757)</f>
        <v/>
      </c>
      <c r="O757" s="15">
        <f>IF(OR(B757="",L757=""),"",IFERROR(L757-LOOKUP(2,1/($B$4:B756=B757),$M$4:M756),""))</f>
        <v/>
      </c>
      <c r="P757" s="16" t="n"/>
      <c r="Q757" s="16" t="n"/>
      <c r="R757" s="17" t="n"/>
      <c r="S757" s="11" t="n"/>
      <c r="T757" s="18">
        <f>IF(OR(A757="",I757=""),"",A757+I757)</f>
        <v/>
      </c>
      <c r="U757" s="18">
        <f>IF(OR(A757="",K757=""),"",IF(J757="",A757,J757)+K757)</f>
        <v/>
      </c>
    </row>
    <row r="758">
      <c r="A758" s="10" t="n"/>
      <c r="B758" s="11" t="n"/>
      <c r="C758" s="12">
        <f>IF(B758="","",IFERROR(VLOOKUP(B758,'السيارات'!$A$5:$F$104,6,FALSE),""))</f>
        <v/>
      </c>
      <c r="D758" s="11" t="n"/>
      <c r="E758" s="12">
        <f>IF(D758="","",IFERROR(VLOOKUP(D758,'السائقون'!$A$5:$C$154,3,FALSE),""))</f>
        <v/>
      </c>
      <c r="F758" s="11" t="n"/>
      <c r="G758" s="11" t="n"/>
      <c r="H758" s="11" t="n"/>
      <c r="I758" s="13" t="n"/>
      <c r="J758" s="10" t="n"/>
      <c r="K758" s="13" t="n"/>
      <c r="L758" s="14" t="n"/>
      <c r="M758" s="14" t="n"/>
      <c r="N758" s="15">
        <f>IF(OR(L758="",M758=""),"",M758-L758)</f>
        <v/>
      </c>
      <c r="O758" s="15">
        <f>IF(OR(B758="",L758=""),"",IFERROR(L758-LOOKUP(2,1/($B$4:B757=B758),$M$4:M757),""))</f>
        <v/>
      </c>
      <c r="P758" s="16" t="n"/>
      <c r="Q758" s="16" t="n"/>
      <c r="R758" s="17" t="n"/>
      <c r="S758" s="11" t="n"/>
      <c r="T758" s="18">
        <f>IF(OR(A758="",I758=""),"",A758+I758)</f>
        <v/>
      </c>
      <c r="U758" s="18">
        <f>IF(OR(A758="",K758=""),"",IF(J758="",A758,J758)+K758)</f>
        <v/>
      </c>
    </row>
    <row r="759">
      <c r="A759" s="10" t="n"/>
      <c r="B759" s="11" t="n"/>
      <c r="C759" s="12">
        <f>IF(B759="","",IFERROR(VLOOKUP(B759,'السيارات'!$A$5:$F$104,6,FALSE),""))</f>
        <v/>
      </c>
      <c r="D759" s="11" t="n"/>
      <c r="E759" s="12">
        <f>IF(D759="","",IFERROR(VLOOKUP(D759,'السائقون'!$A$5:$C$154,3,FALSE),""))</f>
        <v/>
      </c>
      <c r="F759" s="11" t="n"/>
      <c r="G759" s="11" t="n"/>
      <c r="H759" s="11" t="n"/>
      <c r="I759" s="13" t="n"/>
      <c r="J759" s="10" t="n"/>
      <c r="K759" s="13" t="n"/>
      <c r="L759" s="14" t="n"/>
      <c r="M759" s="14" t="n"/>
      <c r="N759" s="15">
        <f>IF(OR(L759="",M759=""),"",M759-L759)</f>
        <v/>
      </c>
      <c r="O759" s="15">
        <f>IF(OR(B759="",L759=""),"",IFERROR(L759-LOOKUP(2,1/($B$4:B758=B759),$M$4:M758),""))</f>
        <v/>
      </c>
      <c r="P759" s="16" t="n"/>
      <c r="Q759" s="16" t="n"/>
      <c r="R759" s="17" t="n"/>
      <c r="S759" s="11" t="n"/>
      <c r="T759" s="18">
        <f>IF(OR(A759="",I759=""),"",A759+I759)</f>
        <v/>
      </c>
      <c r="U759" s="18">
        <f>IF(OR(A759="",K759=""),"",IF(J759="",A759,J759)+K759)</f>
        <v/>
      </c>
    </row>
    <row r="760">
      <c r="A760" s="10" t="n"/>
      <c r="B760" s="11" t="n"/>
      <c r="C760" s="12">
        <f>IF(B760="","",IFERROR(VLOOKUP(B760,'السيارات'!$A$5:$F$104,6,FALSE),""))</f>
        <v/>
      </c>
      <c r="D760" s="11" t="n"/>
      <c r="E760" s="12">
        <f>IF(D760="","",IFERROR(VLOOKUP(D760,'السائقون'!$A$5:$C$154,3,FALSE),""))</f>
        <v/>
      </c>
      <c r="F760" s="11" t="n"/>
      <c r="G760" s="11" t="n"/>
      <c r="H760" s="11" t="n"/>
      <c r="I760" s="13" t="n"/>
      <c r="J760" s="10" t="n"/>
      <c r="K760" s="13" t="n"/>
      <c r="L760" s="14" t="n"/>
      <c r="M760" s="14" t="n"/>
      <c r="N760" s="15">
        <f>IF(OR(L760="",M760=""),"",M760-L760)</f>
        <v/>
      </c>
      <c r="O760" s="15">
        <f>IF(OR(B760="",L760=""),"",IFERROR(L760-LOOKUP(2,1/($B$4:B759=B760),$M$4:M759),""))</f>
        <v/>
      </c>
      <c r="P760" s="16" t="n"/>
      <c r="Q760" s="16" t="n"/>
      <c r="R760" s="17" t="n"/>
      <c r="S760" s="11" t="n"/>
      <c r="T760" s="18">
        <f>IF(OR(A760="",I760=""),"",A760+I760)</f>
        <v/>
      </c>
      <c r="U760" s="18">
        <f>IF(OR(A760="",K760=""),"",IF(J760="",A760,J760)+K760)</f>
        <v/>
      </c>
    </row>
    <row r="761">
      <c r="A761" s="10" t="n"/>
      <c r="B761" s="11" t="n"/>
      <c r="C761" s="12">
        <f>IF(B761="","",IFERROR(VLOOKUP(B761,'السيارات'!$A$5:$F$104,6,FALSE),""))</f>
        <v/>
      </c>
      <c r="D761" s="11" t="n"/>
      <c r="E761" s="12">
        <f>IF(D761="","",IFERROR(VLOOKUP(D761,'السائقون'!$A$5:$C$154,3,FALSE),""))</f>
        <v/>
      </c>
      <c r="F761" s="11" t="n"/>
      <c r="G761" s="11" t="n"/>
      <c r="H761" s="11" t="n"/>
      <c r="I761" s="13" t="n"/>
      <c r="J761" s="10" t="n"/>
      <c r="K761" s="13" t="n"/>
      <c r="L761" s="14" t="n"/>
      <c r="M761" s="14" t="n"/>
      <c r="N761" s="15">
        <f>IF(OR(L761="",M761=""),"",M761-L761)</f>
        <v/>
      </c>
      <c r="O761" s="15">
        <f>IF(OR(B761="",L761=""),"",IFERROR(L761-LOOKUP(2,1/($B$4:B760=B761),$M$4:M760),""))</f>
        <v/>
      </c>
      <c r="P761" s="16" t="n"/>
      <c r="Q761" s="16" t="n"/>
      <c r="R761" s="17" t="n"/>
      <c r="S761" s="11" t="n"/>
      <c r="T761" s="18">
        <f>IF(OR(A761="",I761=""),"",A761+I761)</f>
        <v/>
      </c>
      <c r="U761" s="18">
        <f>IF(OR(A761="",K761=""),"",IF(J761="",A761,J761)+K761)</f>
        <v/>
      </c>
    </row>
    <row r="762">
      <c r="A762" s="10" t="n"/>
      <c r="B762" s="11" t="n"/>
      <c r="C762" s="12">
        <f>IF(B762="","",IFERROR(VLOOKUP(B762,'السيارات'!$A$5:$F$104,6,FALSE),""))</f>
        <v/>
      </c>
      <c r="D762" s="11" t="n"/>
      <c r="E762" s="12">
        <f>IF(D762="","",IFERROR(VLOOKUP(D762,'السائقون'!$A$5:$C$154,3,FALSE),""))</f>
        <v/>
      </c>
      <c r="F762" s="11" t="n"/>
      <c r="G762" s="11" t="n"/>
      <c r="H762" s="11" t="n"/>
      <c r="I762" s="13" t="n"/>
      <c r="J762" s="10" t="n"/>
      <c r="K762" s="13" t="n"/>
      <c r="L762" s="14" t="n"/>
      <c r="M762" s="14" t="n"/>
      <c r="N762" s="15">
        <f>IF(OR(L762="",M762=""),"",M762-L762)</f>
        <v/>
      </c>
      <c r="O762" s="15">
        <f>IF(OR(B762="",L762=""),"",IFERROR(L762-LOOKUP(2,1/($B$4:B761=B762),$M$4:M761),""))</f>
        <v/>
      </c>
      <c r="P762" s="16" t="n"/>
      <c r="Q762" s="16" t="n"/>
      <c r="R762" s="17" t="n"/>
      <c r="S762" s="11" t="n"/>
      <c r="T762" s="18">
        <f>IF(OR(A762="",I762=""),"",A762+I762)</f>
        <v/>
      </c>
      <c r="U762" s="18">
        <f>IF(OR(A762="",K762=""),"",IF(J762="",A762,J762)+K762)</f>
        <v/>
      </c>
    </row>
    <row r="763">
      <c r="A763" s="10" t="n"/>
      <c r="B763" s="11" t="n"/>
      <c r="C763" s="12">
        <f>IF(B763="","",IFERROR(VLOOKUP(B763,'السيارات'!$A$5:$F$104,6,FALSE),""))</f>
        <v/>
      </c>
      <c r="D763" s="11" t="n"/>
      <c r="E763" s="12">
        <f>IF(D763="","",IFERROR(VLOOKUP(D763,'السائقون'!$A$5:$C$154,3,FALSE),""))</f>
        <v/>
      </c>
      <c r="F763" s="11" t="n"/>
      <c r="G763" s="11" t="n"/>
      <c r="H763" s="11" t="n"/>
      <c r="I763" s="13" t="n"/>
      <c r="J763" s="10" t="n"/>
      <c r="K763" s="13" t="n"/>
      <c r="L763" s="14" t="n"/>
      <c r="M763" s="14" t="n"/>
      <c r="N763" s="15">
        <f>IF(OR(L763="",M763=""),"",M763-L763)</f>
        <v/>
      </c>
      <c r="O763" s="15">
        <f>IF(OR(B763="",L763=""),"",IFERROR(L763-LOOKUP(2,1/($B$4:B762=B763),$M$4:M762),""))</f>
        <v/>
      </c>
      <c r="P763" s="16" t="n"/>
      <c r="Q763" s="16" t="n"/>
      <c r="R763" s="17" t="n"/>
      <c r="S763" s="11" t="n"/>
      <c r="T763" s="18">
        <f>IF(OR(A763="",I763=""),"",A763+I763)</f>
        <v/>
      </c>
      <c r="U763" s="18">
        <f>IF(OR(A763="",K763=""),"",IF(J763="",A763,J763)+K763)</f>
        <v/>
      </c>
    </row>
    <row r="764">
      <c r="A764" s="10" t="n"/>
      <c r="B764" s="11" t="n"/>
      <c r="C764" s="12">
        <f>IF(B764="","",IFERROR(VLOOKUP(B764,'السيارات'!$A$5:$F$104,6,FALSE),""))</f>
        <v/>
      </c>
      <c r="D764" s="11" t="n"/>
      <c r="E764" s="12">
        <f>IF(D764="","",IFERROR(VLOOKUP(D764,'السائقون'!$A$5:$C$154,3,FALSE),""))</f>
        <v/>
      </c>
      <c r="F764" s="11" t="n"/>
      <c r="G764" s="11" t="n"/>
      <c r="H764" s="11" t="n"/>
      <c r="I764" s="13" t="n"/>
      <c r="J764" s="10" t="n"/>
      <c r="K764" s="13" t="n"/>
      <c r="L764" s="14" t="n"/>
      <c r="M764" s="14" t="n"/>
      <c r="N764" s="15">
        <f>IF(OR(L764="",M764=""),"",M764-L764)</f>
        <v/>
      </c>
      <c r="O764" s="15">
        <f>IF(OR(B764="",L764=""),"",IFERROR(L764-LOOKUP(2,1/($B$4:B763=B764),$M$4:M763),""))</f>
        <v/>
      </c>
      <c r="P764" s="16" t="n"/>
      <c r="Q764" s="16" t="n"/>
      <c r="R764" s="17" t="n"/>
      <c r="S764" s="11" t="n"/>
      <c r="T764" s="18">
        <f>IF(OR(A764="",I764=""),"",A764+I764)</f>
        <v/>
      </c>
      <c r="U764" s="18">
        <f>IF(OR(A764="",K764=""),"",IF(J764="",A764,J764)+K764)</f>
        <v/>
      </c>
    </row>
    <row r="765">
      <c r="A765" s="10" t="n"/>
      <c r="B765" s="11" t="n"/>
      <c r="C765" s="12">
        <f>IF(B765="","",IFERROR(VLOOKUP(B765,'السيارات'!$A$5:$F$104,6,FALSE),""))</f>
        <v/>
      </c>
      <c r="D765" s="11" t="n"/>
      <c r="E765" s="12">
        <f>IF(D765="","",IFERROR(VLOOKUP(D765,'السائقون'!$A$5:$C$154,3,FALSE),""))</f>
        <v/>
      </c>
      <c r="F765" s="11" t="n"/>
      <c r="G765" s="11" t="n"/>
      <c r="H765" s="11" t="n"/>
      <c r="I765" s="13" t="n"/>
      <c r="J765" s="10" t="n"/>
      <c r="K765" s="13" t="n"/>
      <c r="L765" s="14" t="n"/>
      <c r="M765" s="14" t="n"/>
      <c r="N765" s="15">
        <f>IF(OR(L765="",M765=""),"",M765-L765)</f>
        <v/>
      </c>
      <c r="O765" s="15">
        <f>IF(OR(B765="",L765=""),"",IFERROR(L765-LOOKUP(2,1/($B$4:B764=B765),$M$4:M764),""))</f>
        <v/>
      </c>
      <c r="P765" s="16" t="n"/>
      <c r="Q765" s="16" t="n"/>
      <c r="R765" s="17" t="n"/>
      <c r="S765" s="11" t="n"/>
      <c r="T765" s="18">
        <f>IF(OR(A765="",I765=""),"",A765+I765)</f>
        <v/>
      </c>
      <c r="U765" s="18">
        <f>IF(OR(A765="",K765=""),"",IF(J765="",A765,J765)+K765)</f>
        <v/>
      </c>
    </row>
    <row r="766">
      <c r="A766" s="10" t="n"/>
      <c r="B766" s="11" t="n"/>
      <c r="C766" s="12">
        <f>IF(B766="","",IFERROR(VLOOKUP(B766,'السيارات'!$A$5:$F$104,6,FALSE),""))</f>
        <v/>
      </c>
      <c r="D766" s="11" t="n"/>
      <c r="E766" s="12">
        <f>IF(D766="","",IFERROR(VLOOKUP(D766,'السائقون'!$A$5:$C$154,3,FALSE),""))</f>
        <v/>
      </c>
      <c r="F766" s="11" t="n"/>
      <c r="G766" s="11" t="n"/>
      <c r="H766" s="11" t="n"/>
      <c r="I766" s="13" t="n"/>
      <c r="J766" s="10" t="n"/>
      <c r="K766" s="13" t="n"/>
      <c r="L766" s="14" t="n"/>
      <c r="M766" s="14" t="n"/>
      <c r="N766" s="15">
        <f>IF(OR(L766="",M766=""),"",M766-L766)</f>
        <v/>
      </c>
      <c r="O766" s="15">
        <f>IF(OR(B766="",L766=""),"",IFERROR(L766-LOOKUP(2,1/($B$4:B765=B766),$M$4:M765),""))</f>
        <v/>
      </c>
      <c r="P766" s="16" t="n"/>
      <c r="Q766" s="16" t="n"/>
      <c r="R766" s="17" t="n"/>
      <c r="S766" s="11" t="n"/>
      <c r="T766" s="18">
        <f>IF(OR(A766="",I766=""),"",A766+I766)</f>
        <v/>
      </c>
      <c r="U766" s="18">
        <f>IF(OR(A766="",K766=""),"",IF(J766="",A766,J766)+K766)</f>
        <v/>
      </c>
    </row>
    <row r="767">
      <c r="A767" s="10" t="n"/>
      <c r="B767" s="11" t="n"/>
      <c r="C767" s="12">
        <f>IF(B767="","",IFERROR(VLOOKUP(B767,'السيارات'!$A$5:$F$104,6,FALSE),""))</f>
        <v/>
      </c>
      <c r="D767" s="11" t="n"/>
      <c r="E767" s="12">
        <f>IF(D767="","",IFERROR(VLOOKUP(D767,'السائقون'!$A$5:$C$154,3,FALSE),""))</f>
        <v/>
      </c>
      <c r="F767" s="11" t="n"/>
      <c r="G767" s="11" t="n"/>
      <c r="H767" s="11" t="n"/>
      <c r="I767" s="13" t="n"/>
      <c r="J767" s="10" t="n"/>
      <c r="K767" s="13" t="n"/>
      <c r="L767" s="14" t="n"/>
      <c r="M767" s="14" t="n"/>
      <c r="N767" s="15">
        <f>IF(OR(L767="",M767=""),"",M767-L767)</f>
        <v/>
      </c>
      <c r="O767" s="15">
        <f>IF(OR(B767="",L767=""),"",IFERROR(L767-LOOKUP(2,1/($B$4:B766=B767),$M$4:M766),""))</f>
        <v/>
      </c>
      <c r="P767" s="16" t="n"/>
      <c r="Q767" s="16" t="n"/>
      <c r="R767" s="17" t="n"/>
      <c r="S767" s="11" t="n"/>
      <c r="T767" s="18">
        <f>IF(OR(A767="",I767=""),"",A767+I767)</f>
        <v/>
      </c>
      <c r="U767" s="18">
        <f>IF(OR(A767="",K767=""),"",IF(J767="",A767,J767)+K767)</f>
        <v/>
      </c>
    </row>
    <row r="768">
      <c r="A768" s="10" t="n"/>
      <c r="B768" s="11" t="n"/>
      <c r="C768" s="12">
        <f>IF(B768="","",IFERROR(VLOOKUP(B768,'السيارات'!$A$5:$F$104,6,FALSE),""))</f>
        <v/>
      </c>
      <c r="D768" s="11" t="n"/>
      <c r="E768" s="12">
        <f>IF(D768="","",IFERROR(VLOOKUP(D768,'السائقون'!$A$5:$C$154,3,FALSE),""))</f>
        <v/>
      </c>
      <c r="F768" s="11" t="n"/>
      <c r="G768" s="11" t="n"/>
      <c r="H768" s="11" t="n"/>
      <c r="I768" s="13" t="n"/>
      <c r="J768" s="10" t="n"/>
      <c r="K768" s="13" t="n"/>
      <c r="L768" s="14" t="n"/>
      <c r="M768" s="14" t="n"/>
      <c r="N768" s="15">
        <f>IF(OR(L768="",M768=""),"",M768-L768)</f>
        <v/>
      </c>
      <c r="O768" s="15">
        <f>IF(OR(B768="",L768=""),"",IFERROR(L768-LOOKUP(2,1/($B$4:B767=B768),$M$4:M767),""))</f>
        <v/>
      </c>
      <c r="P768" s="16" t="n"/>
      <c r="Q768" s="16" t="n"/>
      <c r="R768" s="17" t="n"/>
      <c r="S768" s="11" t="n"/>
      <c r="T768" s="18">
        <f>IF(OR(A768="",I768=""),"",A768+I768)</f>
        <v/>
      </c>
      <c r="U768" s="18">
        <f>IF(OR(A768="",K768=""),"",IF(J768="",A768,J768)+K768)</f>
        <v/>
      </c>
    </row>
    <row r="769">
      <c r="A769" s="10" t="n"/>
      <c r="B769" s="11" t="n"/>
      <c r="C769" s="12">
        <f>IF(B769="","",IFERROR(VLOOKUP(B769,'السيارات'!$A$5:$F$104,6,FALSE),""))</f>
        <v/>
      </c>
      <c r="D769" s="11" t="n"/>
      <c r="E769" s="12">
        <f>IF(D769="","",IFERROR(VLOOKUP(D769,'السائقون'!$A$5:$C$154,3,FALSE),""))</f>
        <v/>
      </c>
      <c r="F769" s="11" t="n"/>
      <c r="G769" s="11" t="n"/>
      <c r="H769" s="11" t="n"/>
      <c r="I769" s="13" t="n"/>
      <c r="J769" s="10" t="n"/>
      <c r="K769" s="13" t="n"/>
      <c r="L769" s="14" t="n"/>
      <c r="M769" s="14" t="n"/>
      <c r="N769" s="15">
        <f>IF(OR(L769="",M769=""),"",M769-L769)</f>
        <v/>
      </c>
      <c r="O769" s="15">
        <f>IF(OR(B769="",L769=""),"",IFERROR(L769-LOOKUP(2,1/($B$4:B768=B769),$M$4:M768),""))</f>
        <v/>
      </c>
      <c r="P769" s="16" t="n"/>
      <c r="Q769" s="16" t="n"/>
      <c r="R769" s="17" t="n"/>
      <c r="S769" s="11" t="n"/>
      <c r="T769" s="18">
        <f>IF(OR(A769="",I769=""),"",A769+I769)</f>
        <v/>
      </c>
      <c r="U769" s="18">
        <f>IF(OR(A769="",K769=""),"",IF(J769="",A769,J769)+K769)</f>
        <v/>
      </c>
    </row>
    <row r="770">
      <c r="A770" s="10" t="n"/>
      <c r="B770" s="11" t="n"/>
      <c r="C770" s="12">
        <f>IF(B770="","",IFERROR(VLOOKUP(B770,'السيارات'!$A$5:$F$104,6,FALSE),""))</f>
        <v/>
      </c>
      <c r="D770" s="11" t="n"/>
      <c r="E770" s="12">
        <f>IF(D770="","",IFERROR(VLOOKUP(D770,'السائقون'!$A$5:$C$154,3,FALSE),""))</f>
        <v/>
      </c>
      <c r="F770" s="11" t="n"/>
      <c r="G770" s="11" t="n"/>
      <c r="H770" s="11" t="n"/>
      <c r="I770" s="13" t="n"/>
      <c r="J770" s="10" t="n"/>
      <c r="K770" s="13" t="n"/>
      <c r="L770" s="14" t="n"/>
      <c r="M770" s="14" t="n"/>
      <c r="N770" s="15">
        <f>IF(OR(L770="",M770=""),"",M770-L770)</f>
        <v/>
      </c>
      <c r="O770" s="15">
        <f>IF(OR(B770="",L770=""),"",IFERROR(L770-LOOKUP(2,1/($B$4:B769=B770),$M$4:M769),""))</f>
        <v/>
      </c>
      <c r="P770" s="16" t="n"/>
      <c r="Q770" s="16" t="n"/>
      <c r="R770" s="17" t="n"/>
      <c r="S770" s="11" t="n"/>
      <c r="T770" s="18">
        <f>IF(OR(A770="",I770=""),"",A770+I770)</f>
        <v/>
      </c>
      <c r="U770" s="18">
        <f>IF(OR(A770="",K770=""),"",IF(J770="",A770,J770)+K770)</f>
        <v/>
      </c>
    </row>
    <row r="771">
      <c r="A771" s="10" t="n"/>
      <c r="B771" s="11" t="n"/>
      <c r="C771" s="12">
        <f>IF(B771="","",IFERROR(VLOOKUP(B771,'السيارات'!$A$5:$F$104,6,FALSE),""))</f>
        <v/>
      </c>
      <c r="D771" s="11" t="n"/>
      <c r="E771" s="12">
        <f>IF(D771="","",IFERROR(VLOOKUP(D771,'السائقون'!$A$5:$C$154,3,FALSE),""))</f>
        <v/>
      </c>
      <c r="F771" s="11" t="n"/>
      <c r="G771" s="11" t="n"/>
      <c r="H771" s="11" t="n"/>
      <c r="I771" s="13" t="n"/>
      <c r="J771" s="10" t="n"/>
      <c r="K771" s="13" t="n"/>
      <c r="L771" s="14" t="n"/>
      <c r="M771" s="14" t="n"/>
      <c r="N771" s="15">
        <f>IF(OR(L771="",M771=""),"",M771-L771)</f>
        <v/>
      </c>
      <c r="O771" s="15">
        <f>IF(OR(B771="",L771=""),"",IFERROR(L771-LOOKUP(2,1/($B$4:B770=B771),$M$4:M770),""))</f>
        <v/>
      </c>
      <c r="P771" s="16" t="n"/>
      <c r="Q771" s="16" t="n"/>
      <c r="R771" s="17" t="n"/>
      <c r="S771" s="11" t="n"/>
      <c r="T771" s="18">
        <f>IF(OR(A771="",I771=""),"",A771+I771)</f>
        <v/>
      </c>
      <c r="U771" s="18">
        <f>IF(OR(A771="",K771=""),"",IF(J771="",A771,J771)+K771)</f>
        <v/>
      </c>
    </row>
    <row r="772">
      <c r="A772" s="10" t="n"/>
      <c r="B772" s="11" t="n"/>
      <c r="C772" s="12">
        <f>IF(B772="","",IFERROR(VLOOKUP(B772,'السيارات'!$A$5:$F$104,6,FALSE),""))</f>
        <v/>
      </c>
      <c r="D772" s="11" t="n"/>
      <c r="E772" s="12">
        <f>IF(D772="","",IFERROR(VLOOKUP(D772,'السائقون'!$A$5:$C$154,3,FALSE),""))</f>
        <v/>
      </c>
      <c r="F772" s="11" t="n"/>
      <c r="G772" s="11" t="n"/>
      <c r="H772" s="11" t="n"/>
      <c r="I772" s="13" t="n"/>
      <c r="J772" s="10" t="n"/>
      <c r="K772" s="13" t="n"/>
      <c r="L772" s="14" t="n"/>
      <c r="M772" s="14" t="n"/>
      <c r="N772" s="15">
        <f>IF(OR(L772="",M772=""),"",M772-L772)</f>
        <v/>
      </c>
      <c r="O772" s="15">
        <f>IF(OR(B772="",L772=""),"",IFERROR(L772-LOOKUP(2,1/($B$4:B771=B772),$M$4:M771),""))</f>
        <v/>
      </c>
      <c r="P772" s="16" t="n"/>
      <c r="Q772" s="16" t="n"/>
      <c r="R772" s="17" t="n"/>
      <c r="S772" s="11" t="n"/>
      <c r="T772" s="18">
        <f>IF(OR(A772="",I772=""),"",A772+I772)</f>
        <v/>
      </c>
      <c r="U772" s="18">
        <f>IF(OR(A772="",K772=""),"",IF(J772="",A772,J772)+K772)</f>
        <v/>
      </c>
    </row>
    <row r="773">
      <c r="A773" s="10" t="n"/>
      <c r="B773" s="11" t="n"/>
      <c r="C773" s="12">
        <f>IF(B773="","",IFERROR(VLOOKUP(B773,'السيارات'!$A$5:$F$104,6,FALSE),""))</f>
        <v/>
      </c>
      <c r="D773" s="11" t="n"/>
      <c r="E773" s="12">
        <f>IF(D773="","",IFERROR(VLOOKUP(D773,'السائقون'!$A$5:$C$154,3,FALSE),""))</f>
        <v/>
      </c>
      <c r="F773" s="11" t="n"/>
      <c r="G773" s="11" t="n"/>
      <c r="H773" s="11" t="n"/>
      <c r="I773" s="13" t="n"/>
      <c r="J773" s="10" t="n"/>
      <c r="K773" s="13" t="n"/>
      <c r="L773" s="14" t="n"/>
      <c r="M773" s="14" t="n"/>
      <c r="N773" s="15">
        <f>IF(OR(L773="",M773=""),"",M773-L773)</f>
        <v/>
      </c>
      <c r="O773" s="15">
        <f>IF(OR(B773="",L773=""),"",IFERROR(L773-LOOKUP(2,1/($B$4:B772=B773),$M$4:M772),""))</f>
        <v/>
      </c>
      <c r="P773" s="16" t="n"/>
      <c r="Q773" s="16" t="n"/>
      <c r="R773" s="17" t="n"/>
      <c r="S773" s="11" t="n"/>
      <c r="T773" s="18">
        <f>IF(OR(A773="",I773=""),"",A773+I773)</f>
        <v/>
      </c>
      <c r="U773" s="18">
        <f>IF(OR(A773="",K773=""),"",IF(J773="",A773,J773)+K773)</f>
        <v/>
      </c>
    </row>
    <row r="774">
      <c r="A774" s="10" t="n"/>
      <c r="B774" s="11" t="n"/>
      <c r="C774" s="12">
        <f>IF(B774="","",IFERROR(VLOOKUP(B774,'السيارات'!$A$5:$F$104,6,FALSE),""))</f>
        <v/>
      </c>
      <c r="D774" s="11" t="n"/>
      <c r="E774" s="12">
        <f>IF(D774="","",IFERROR(VLOOKUP(D774,'السائقون'!$A$5:$C$154,3,FALSE),""))</f>
        <v/>
      </c>
      <c r="F774" s="11" t="n"/>
      <c r="G774" s="11" t="n"/>
      <c r="H774" s="11" t="n"/>
      <c r="I774" s="13" t="n"/>
      <c r="J774" s="10" t="n"/>
      <c r="K774" s="13" t="n"/>
      <c r="L774" s="14" t="n"/>
      <c r="M774" s="14" t="n"/>
      <c r="N774" s="15">
        <f>IF(OR(L774="",M774=""),"",M774-L774)</f>
        <v/>
      </c>
      <c r="O774" s="15">
        <f>IF(OR(B774="",L774=""),"",IFERROR(L774-LOOKUP(2,1/($B$4:B773=B774),$M$4:M773),""))</f>
        <v/>
      </c>
      <c r="P774" s="16" t="n"/>
      <c r="Q774" s="16" t="n"/>
      <c r="R774" s="17" t="n"/>
      <c r="S774" s="11" t="n"/>
      <c r="T774" s="18">
        <f>IF(OR(A774="",I774=""),"",A774+I774)</f>
        <v/>
      </c>
      <c r="U774" s="18">
        <f>IF(OR(A774="",K774=""),"",IF(J774="",A774,J774)+K774)</f>
        <v/>
      </c>
    </row>
    <row r="775">
      <c r="A775" s="10" t="n"/>
      <c r="B775" s="11" t="n"/>
      <c r="C775" s="12">
        <f>IF(B775="","",IFERROR(VLOOKUP(B775,'السيارات'!$A$5:$F$104,6,FALSE),""))</f>
        <v/>
      </c>
      <c r="D775" s="11" t="n"/>
      <c r="E775" s="12">
        <f>IF(D775="","",IFERROR(VLOOKUP(D775,'السائقون'!$A$5:$C$154,3,FALSE),""))</f>
        <v/>
      </c>
      <c r="F775" s="11" t="n"/>
      <c r="G775" s="11" t="n"/>
      <c r="H775" s="11" t="n"/>
      <c r="I775" s="13" t="n"/>
      <c r="J775" s="10" t="n"/>
      <c r="K775" s="13" t="n"/>
      <c r="L775" s="14" t="n"/>
      <c r="M775" s="14" t="n"/>
      <c r="N775" s="15">
        <f>IF(OR(L775="",M775=""),"",M775-L775)</f>
        <v/>
      </c>
      <c r="O775" s="15">
        <f>IF(OR(B775="",L775=""),"",IFERROR(L775-LOOKUP(2,1/($B$4:B774=B775),$M$4:M774),""))</f>
        <v/>
      </c>
      <c r="P775" s="16" t="n"/>
      <c r="Q775" s="16" t="n"/>
      <c r="R775" s="17" t="n"/>
      <c r="S775" s="11" t="n"/>
      <c r="T775" s="18">
        <f>IF(OR(A775="",I775=""),"",A775+I775)</f>
        <v/>
      </c>
      <c r="U775" s="18">
        <f>IF(OR(A775="",K775=""),"",IF(J775="",A775,J775)+K775)</f>
        <v/>
      </c>
    </row>
    <row r="776">
      <c r="A776" s="10" t="n"/>
      <c r="B776" s="11" t="n"/>
      <c r="C776" s="12">
        <f>IF(B776="","",IFERROR(VLOOKUP(B776,'السيارات'!$A$5:$F$104,6,FALSE),""))</f>
        <v/>
      </c>
      <c r="D776" s="11" t="n"/>
      <c r="E776" s="12">
        <f>IF(D776="","",IFERROR(VLOOKUP(D776,'السائقون'!$A$5:$C$154,3,FALSE),""))</f>
        <v/>
      </c>
      <c r="F776" s="11" t="n"/>
      <c r="G776" s="11" t="n"/>
      <c r="H776" s="11" t="n"/>
      <c r="I776" s="13" t="n"/>
      <c r="J776" s="10" t="n"/>
      <c r="K776" s="13" t="n"/>
      <c r="L776" s="14" t="n"/>
      <c r="M776" s="14" t="n"/>
      <c r="N776" s="15">
        <f>IF(OR(L776="",M776=""),"",M776-L776)</f>
        <v/>
      </c>
      <c r="O776" s="15">
        <f>IF(OR(B776="",L776=""),"",IFERROR(L776-LOOKUP(2,1/($B$4:B775=B776),$M$4:M775),""))</f>
        <v/>
      </c>
      <c r="P776" s="16" t="n"/>
      <c r="Q776" s="16" t="n"/>
      <c r="R776" s="17" t="n"/>
      <c r="S776" s="11" t="n"/>
      <c r="T776" s="18">
        <f>IF(OR(A776="",I776=""),"",A776+I776)</f>
        <v/>
      </c>
      <c r="U776" s="18">
        <f>IF(OR(A776="",K776=""),"",IF(J776="",A776,J776)+K776)</f>
        <v/>
      </c>
    </row>
    <row r="777">
      <c r="A777" s="10" t="n"/>
      <c r="B777" s="11" t="n"/>
      <c r="C777" s="12">
        <f>IF(B777="","",IFERROR(VLOOKUP(B777,'السيارات'!$A$5:$F$104,6,FALSE),""))</f>
        <v/>
      </c>
      <c r="D777" s="11" t="n"/>
      <c r="E777" s="12">
        <f>IF(D777="","",IFERROR(VLOOKUP(D777,'السائقون'!$A$5:$C$154,3,FALSE),""))</f>
        <v/>
      </c>
      <c r="F777" s="11" t="n"/>
      <c r="G777" s="11" t="n"/>
      <c r="H777" s="11" t="n"/>
      <c r="I777" s="13" t="n"/>
      <c r="J777" s="10" t="n"/>
      <c r="K777" s="13" t="n"/>
      <c r="L777" s="14" t="n"/>
      <c r="M777" s="14" t="n"/>
      <c r="N777" s="15">
        <f>IF(OR(L777="",M777=""),"",M777-L777)</f>
        <v/>
      </c>
      <c r="O777" s="15">
        <f>IF(OR(B777="",L777=""),"",IFERROR(L777-LOOKUP(2,1/($B$4:B776=B777),$M$4:M776),""))</f>
        <v/>
      </c>
      <c r="P777" s="16" t="n"/>
      <c r="Q777" s="16" t="n"/>
      <c r="R777" s="17" t="n"/>
      <c r="S777" s="11" t="n"/>
      <c r="T777" s="18">
        <f>IF(OR(A777="",I777=""),"",A777+I777)</f>
        <v/>
      </c>
      <c r="U777" s="18">
        <f>IF(OR(A777="",K777=""),"",IF(J777="",A777,J777)+K777)</f>
        <v/>
      </c>
    </row>
    <row r="778">
      <c r="A778" s="10" t="n"/>
      <c r="B778" s="11" t="n"/>
      <c r="C778" s="12">
        <f>IF(B778="","",IFERROR(VLOOKUP(B778,'السيارات'!$A$5:$F$104,6,FALSE),""))</f>
        <v/>
      </c>
      <c r="D778" s="11" t="n"/>
      <c r="E778" s="12">
        <f>IF(D778="","",IFERROR(VLOOKUP(D778,'السائقون'!$A$5:$C$154,3,FALSE),""))</f>
        <v/>
      </c>
      <c r="F778" s="11" t="n"/>
      <c r="G778" s="11" t="n"/>
      <c r="H778" s="11" t="n"/>
      <c r="I778" s="13" t="n"/>
      <c r="J778" s="10" t="n"/>
      <c r="K778" s="13" t="n"/>
      <c r="L778" s="14" t="n"/>
      <c r="M778" s="14" t="n"/>
      <c r="N778" s="15">
        <f>IF(OR(L778="",M778=""),"",M778-L778)</f>
        <v/>
      </c>
      <c r="O778" s="15">
        <f>IF(OR(B778="",L778=""),"",IFERROR(L778-LOOKUP(2,1/($B$4:B777=B778),$M$4:M777),""))</f>
        <v/>
      </c>
      <c r="P778" s="16" t="n"/>
      <c r="Q778" s="16" t="n"/>
      <c r="R778" s="17" t="n"/>
      <c r="S778" s="11" t="n"/>
      <c r="T778" s="18">
        <f>IF(OR(A778="",I778=""),"",A778+I778)</f>
        <v/>
      </c>
      <c r="U778" s="18">
        <f>IF(OR(A778="",K778=""),"",IF(J778="",A778,J778)+K778)</f>
        <v/>
      </c>
    </row>
    <row r="779">
      <c r="A779" s="10" t="n"/>
      <c r="B779" s="11" t="n"/>
      <c r="C779" s="12">
        <f>IF(B779="","",IFERROR(VLOOKUP(B779,'السيارات'!$A$5:$F$104,6,FALSE),""))</f>
        <v/>
      </c>
      <c r="D779" s="11" t="n"/>
      <c r="E779" s="12">
        <f>IF(D779="","",IFERROR(VLOOKUP(D779,'السائقون'!$A$5:$C$154,3,FALSE),""))</f>
        <v/>
      </c>
      <c r="F779" s="11" t="n"/>
      <c r="G779" s="11" t="n"/>
      <c r="H779" s="11" t="n"/>
      <c r="I779" s="13" t="n"/>
      <c r="J779" s="10" t="n"/>
      <c r="K779" s="13" t="n"/>
      <c r="L779" s="14" t="n"/>
      <c r="M779" s="14" t="n"/>
      <c r="N779" s="15">
        <f>IF(OR(L779="",M779=""),"",M779-L779)</f>
        <v/>
      </c>
      <c r="O779" s="15">
        <f>IF(OR(B779="",L779=""),"",IFERROR(L779-LOOKUP(2,1/($B$4:B778=B779),$M$4:M778),""))</f>
        <v/>
      </c>
      <c r="P779" s="16" t="n"/>
      <c r="Q779" s="16" t="n"/>
      <c r="R779" s="17" t="n"/>
      <c r="S779" s="11" t="n"/>
      <c r="T779" s="18">
        <f>IF(OR(A779="",I779=""),"",A779+I779)</f>
        <v/>
      </c>
      <c r="U779" s="18">
        <f>IF(OR(A779="",K779=""),"",IF(J779="",A779,J779)+K779)</f>
        <v/>
      </c>
    </row>
    <row r="780">
      <c r="A780" s="10" t="n"/>
      <c r="B780" s="11" t="n"/>
      <c r="C780" s="12">
        <f>IF(B780="","",IFERROR(VLOOKUP(B780,'السيارات'!$A$5:$F$104,6,FALSE),""))</f>
        <v/>
      </c>
      <c r="D780" s="11" t="n"/>
      <c r="E780" s="12">
        <f>IF(D780="","",IFERROR(VLOOKUP(D780,'السائقون'!$A$5:$C$154,3,FALSE),""))</f>
        <v/>
      </c>
      <c r="F780" s="11" t="n"/>
      <c r="G780" s="11" t="n"/>
      <c r="H780" s="11" t="n"/>
      <c r="I780" s="13" t="n"/>
      <c r="J780" s="10" t="n"/>
      <c r="K780" s="13" t="n"/>
      <c r="L780" s="14" t="n"/>
      <c r="M780" s="14" t="n"/>
      <c r="N780" s="15">
        <f>IF(OR(L780="",M780=""),"",M780-L780)</f>
        <v/>
      </c>
      <c r="O780" s="15">
        <f>IF(OR(B780="",L780=""),"",IFERROR(L780-LOOKUP(2,1/($B$4:B779=B780),$M$4:M779),""))</f>
        <v/>
      </c>
      <c r="P780" s="16" t="n"/>
      <c r="Q780" s="16" t="n"/>
      <c r="R780" s="17" t="n"/>
      <c r="S780" s="11" t="n"/>
      <c r="T780" s="18">
        <f>IF(OR(A780="",I780=""),"",A780+I780)</f>
        <v/>
      </c>
      <c r="U780" s="18">
        <f>IF(OR(A780="",K780=""),"",IF(J780="",A780,J780)+K780)</f>
        <v/>
      </c>
    </row>
    <row r="781">
      <c r="A781" s="10" t="n"/>
      <c r="B781" s="11" t="n"/>
      <c r="C781" s="12">
        <f>IF(B781="","",IFERROR(VLOOKUP(B781,'السيارات'!$A$5:$F$104,6,FALSE),""))</f>
        <v/>
      </c>
      <c r="D781" s="11" t="n"/>
      <c r="E781" s="12">
        <f>IF(D781="","",IFERROR(VLOOKUP(D781,'السائقون'!$A$5:$C$154,3,FALSE),""))</f>
        <v/>
      </c>
      <c r="F781" s="11" t="n"/>
      <c r="G781" s="11" t="n"/>
      <c r="H781" s="11" t="n"/>
      <c r="I781" s="13" t="n"/>
      <c r="J781" s="10" t="n"/>
      <c r="K781" s="13" t="n"/>
      <c r="L781" s="14" t="n"/>
      <c r="M781" s="14" t="n"/>
      <c r="N781" s="15">
        <f>IF(OR(L781="",M781=""),"",M781-L781)</f>
        <v/>
      </c>
      <c r="O781" s="15">
        <f>IF(OR(B781="",L781=""),"",IFERROR(L781-LOOKUP(2,1/($B$4:B780=B781),$M$4:M780),""))</f>
        <v/>
      </c>
      <c r="P781" s="16" t="n"/>
      <c r="Q781" s="16" t="n"/>
      <c r="R781" s="17" t="n"/>
      <c r="S781" s="11" t="n"/>
      <c r="T781" s="18">
        <f>IF(OR(A781="",I781=""),"",A781+I781)</f>
        <v/>
      </c>
      <c r="U781" s="18">
        <f>IF(OR(A781="",K781=""),"",IF(J781="",A781,J781)+K781)</f>
        <v/>
      </c>
    </row>
    <row r="782">
      <c r="A782" s="10" t="n"/>
      <c r="B782" s="11" t="n"/>
      <c r="C782" s="12">
        <f>IF(B782="","",IFERROR(VLOOKUP(B782,'السيارات'!$A$5:$F$104,6,FALSE),""))</f>
        <v/>
      </c>
      <c r="D782" s="11" t="n"/>
      <c r="E782" s="12">
        <f>IF(D782="","",IFERROR(VLOOKUP(D782,'السائقون'!$A$5:$C$154,3,FALSE),""))</f>
        <v/>
      </c>
      <c r="F782" s="11" t="n"/>
      <c r="G782" s="11" t="n"/>
      <c r="H782" s="11" t="n"/>
      <c r="I782" s="13" t="n"/>
      <c r="J782" s="10" t="n"/>
      <c r="K782" s="13" t="n"/>
      <c r="L782" s="14" t="n"/>
      <c r="M782" s="14" t="n"/>
      <c r="N782" s="15">
        <f>IF(OR(L782="",M782=""),"",M782-L782)</f>
        <v/>
      </c>
      <c r="O782" s="15">
        <f>IF(OR(B782="",L782=""),"",IFERROR(L782-LOOKUP(2,1/($B$4:B781=B782),$M$4:M781),""))</f>
        <v/>
      </c>
      <c r="P782" s="16" t="n"/>
      <c r="Q782" s="16" t="n"/>
      <c r="R782" s="17" t="n"/>
      <c r="S782" s="11" t="n"/>
      <c r="T782" s="18">
        <f>IF(OR(A782="",I782=""),"",A782+I782)</f>
        <v/>
      </c>
      <c r="U782" s="18">
        <f>IF(OR(A782="",K782=""),"",IF(J782="",A782,J782)+K782)</f>
        <v/>
      </c>
    </row>
    <row r="783">
      <c r="A783" s="10" t="n"/>
      <c r="B783" s="11" t="n"/>
      <c r="C783" s="12">
        <f>IF(B783="","",IFERROR(VLOOKUP(B783,'السيارات'!$A$5:$F$104,6,FALSE),""))</f>
        <v/>
      </c>
      <c r="D783" s="11" t="n"/>
      <c r="E783" s="12">
        <f>IF(D783="","",IFERROR(VLOOKUP(D783,'السائقون'!$A$5:$C$154,3,FALSE),""))</f>
        <v/>
      </c>
      <c r="F783" s="11" t="n"/>
      <c r="G783" s="11" t="n"/>
      <c r="H783" s="11" t="n"/>
      <c r="I783" s="13" t="n"/>
      <c r="J783" s="10" t="n"/>
      <c r="K783" s="13" t="n"/>
      <c r="L783" s="14" t="n"/>
      <c r="M783" s="14" t="n"/>
      <c r="N783" s="15">
        <f>IF(OR(L783="",M783=""),"",M783-L783)</f>
        <v/>
      </c>
      <c r="O783" s="15">
        <f>IF(OR(B783="",L783=""),"",IFERROR(L783-LOOKUP(2,1/($B$4:B782=B783),$M$4:M782),""))</f>
        <v/>
      </c>
      <c r="P783" s="16" t="n"/>
      <c r="Q783" s="16" t="n"/>
      <c r="R783" s="17" t="n"/>
      <c r="S783" s="11" t="n"/>
      <c r="T783" s="18">
        <f>IF(OR(A783="",I783=""),"",A783+I783)</f>
        <v/>
      </c>
      <c r="U783" s="18">
        <f>IF(OR(A783="",K783=""),"",IF(J783="",A783,J783)+K783)</f>
        <v/>
      </c>
    </row>
    <row r="784">
      <c r="A784" s="10" t="n"/>
      <c r="B784" s="11" t="n"/>
      <c r="C784" s="12">
        <f>IF(B784="","",IFERROR(VLOOKUP(B784,'السيارات'!$A$5:$F$104,6,FALSE),""))</f>
        <v/>
      </c>
      <c r="D784" s="11" t="n"/>
      <c r="E784" s="12">
        <f>IF(D784="","",IFERROR(VLOOKUP(D784,'السائقون'!$A$5:$C$154,3,FALSE),""))</f>
        <v/>
      </c>
      <c r="F784" s="11" t="n"/>
      <c r="G784" s="11" t="n"/>
      <c r="H784" s="11" t="n"/>
      <c r="I784" s="13" t="n"/>
      <c r="J784" s="10" t="n"/>
      <c r="K784" s="13" t="n"/>
      <c r="L784" s="14" t="n"/>
      <c r="M784" s="14" t="n"/>
      <c r="N784" s="15">
        <f>IF(OR(L784="",M784=""),"",M784-L784)</f>
        <v/>
      </c>
      <c r="O784" s="15">
        <f>IF(OR(B784="",L784=""),"",IFERROR(L784-LOOKUP(2,1/($B$4:B783=B784),$M$4:M783),""))</f>
        <v/>
      </c>
      <c r="P784" s="16" t="n"/>
      <c r="Q784" s="16" t="n"/>
      <c r="R784" s="17" t="n"/>
      <c r="S784" s="11" t="n"/>
      <c r="T784" s="18">
        <f>IF(OR(A784="",I784=""),"",A784+I784)</f>
        <v/>
      </c>
      <c r="U784" s="18">
        <f>IF(OR(A784="",K784=""),"",IF(J784="",A784,J784)+K784)</f>
        <v/>
      </c>
    </row>
    <row r="785">
      <c r="A785" s="10" t="n"/>
      <c r="B785" s="11" t="n"/>
      <c r="C785" s="12">
        <f>IF(B785="","",IFERROR(VLOOKUP(B785,'السيارات'!$A$5:$F$104,6,FALSE),""))</f>
        <v/>
      </c>
      <c r="D785" s="11" t="n"/>
      <c r="E785" s="12">
        <f>IF(D785="","",IFERROR(VLOOKUP(D785,'السائقون'!$A$5:$C$154,3,FALSE),""))</f>
        <v/>
      </c>
      <c r="F785" s="11" t="n"/>
      <c r="G785" s="11" t="n"/>
      <c r="H785" s="11" t="n"/>
      <c r="I785" s="13" t="n"/>
      <c r="J785" s="10" t="n"/>
      <c r="K785" s="13" t="n"/>
      <c r="L785" s="14" t="n"/>
      <c r="M785" s="14" t="n"/>
      <c r="N785" s="15">
        <f>IF(OR(L785="",M785=""),"",M785-L785)</f>
        <v/>
      </c>
      <c r="O785" s="15">
        <f>IF(OR(B785="",L785=""),"",IFERROR(L785-LOOKUP(2,1/($B$4:B784=B785),$M$4:M784),""))</f>
        <v/>
      </c>
      <c r="P785" s="16" t="n"/>
      <c r="Q785" s="16" t="n"/>
      <c r="R785" s="17" t="n"/>
      <c r="S785" s="11" t="n"/>
      <c r="T785" s="18">
        <f>IF(OR(A785="",I785=""),"",A785+I785)</f>
        <v/>
      </c>
      <c r="U785" s="18">
        <f>IF(OR(A785="",K785=""),"",IF(J785="",A785,J785)+K785)</f>
        <v/>
      </c>
    </row>
    <row r="786">
      <c r="A786" s="10" t="n"/>
      <c r="B786" s="11" t="n"/>
      <c r="C786" s="12">
        <f>IF(B786="","",IFERROR(VLOOKUP(B786,'السيارات'!$A$5:$F$104,6,FALSE),""))</f>
        <v/>
      </c>
      <c r="D786" s="11" t="n"/>
      <c r="E786" s="12">
        <f>IF(D786="","",IFERROR(VLOOKUP(D786,'السائقون'!$A$5:$C$154,3,FALSE),""))</f>
        <v/>
      </c>
      <c r="F786" s="11" t="n"/>
      <c r="G786" s="11" t="n"/>
      <c r="H786" s="11" t="n"/>
      <c r="I786" s="13" t="n"/>
      <c r="J786" s="10" t="n"/>
      <c r="K786" s="13" t="n"/>
      <c r="L786" s="14" t="n"/>
      <c r="M786" s="14" t="n"/>
      <c r="N786" s="15">
        <f>IF(OR(L786="",M786=""),"",M786-L786)</f>
        <v/>
      </c>
      <c r="O786" s="15">
        <f>IF(OR(B786="",L786=""),"",IFERROR(L786-LOOKUP(2,1/($B$4:B785=B786),$M$4:M785),""))</f>
        <v/>
      </c>
      <c r="P786" s="16" t="n"/>
      <c r="Q786" s="16" t="n"/>
      <c r="R786" s="17" t="n"/>
      <c r="S786" s="11" t="n"/>
      <c r="T786" s="18">
        <f>IF(OR(A786="",I786=""),"",A786+I786)</f>
        <v/>
      </c>
      <c r="U786" s="18">
        <f>IF(OR(A786="",K786=""),"",IF(J786="",A786,J786)+K786)</f>
        <v/>
      </c>
    </row>
    <row r="787">
      <c r="A787" s="10" t="n"/>
      <c r="B787" s="11" t="n"/>
      <c r="C787" s="12">
        <f>IF(B787="","",IFERROR(VLOOKUP(B787,'السيارات'!$A$5:$F$104,6,FALSE),""))</f>
        <v/>
      </c>
      <c r="D787" s="11" t="n"/>
      <c r="E787" s="12">
        <f>IF(D787="","",IFERROR(VLOOKUP(D787,'السائقون'!$A$5:$C$154,3,FALSE),""))</f>
        <v/>
      </c>
      <c r="F787" s="11" t="n"/>
      <c r="G787" s="11" t="n"/>
      <c r="H787" s="11" t="n"/>
      <c r="I787" s="13" t="n"/>
      <c r="J787" s="10" t="n"/>
      <c r="K787" s="13" t="n"/>
      <c r="L787" s="14" t="n"/>
      <c r="M787" s="14" t="n"/>
      <c r="N787" s="15">
        <f>IF(OR(L787="",M787=""),"",M787-L787)</f>
        <v/>
      </c>
      <c r="O787" s="15">
        <f>IF(OR(B787="",L787=""),"",IFERROR(L787-LOOKUP(2,1/($B$4:B786=B787),$M$4:M786),""))</f>
        <v/>
      </c>
      <c r="P787" s="16" t="n"/>
      <c r="Q787" s="16" t="n"/>
      <c r="R787" s="17" t="n"/>
      <c r="S787" s="11" t="n"/>
      <c r="T787" s="18">
        <f>IF(OR(A787="",I787=""),"",A787+I787)</f>
        <v/>
      </c>
      <c r="U787" s="18">
        <f>IF(OR(A787="",K787=""),"",IF(J787="",A787,J787)+K787)</f>
        <v/>
      </c>
    </row>
    <row r="788">
      <c r="A788" s="10" t="n"/>
      <c r="B788" s="11" t="n"/>
      <c r="C788" s="12">
        <f>IF(B788="","",IFERROR(VLOOKUP(B788,'السيارات'!$A$5:$F$104,6,FALSE),""))</f>
        <v/>
      </c>
      <c r="D788" s="11" t="n"/>
      <c r="E788" s="12">
        <f>IF(D788="","",IFERROR(VLOOKUP(D788,'السائقون'!$A$5:$C$154,3,FALSE),""))</f>
        <v/>
      </c>
      <c r="F788" s="11" t="n"/>
      <c r="G788" s="11" t="n"/>
      <c r="H788" s="11" t="n"/>
      <c r="I788" s="13" t="n"/>
      <c r="J788" s="10" t="n"/>
      <c r="K788" s="13" t="n"/>
      <c r="L788" s="14" t="n"/>
      <c r="M788" s="14" t="n"/>
      <c r="N788" s="15">
        <f>IF(OR(L788="",M788=""),"",M788-L788)</f>
        <v/>
      </c>
      <c r="O788" s="15">
        <f>IF(OR(B788="",L788=""),"",IFERROR(L788-LOOKUP(2,1/($B$4:B787=B788),$M$4:M787),""))</f>
        <v/>
      </c>
      <c r="P788" s="16" t="n"/>
      <c r="Q788" s="16" t="n"/>
      <c r="R788" s="17" t="n"/>
      <c r="S788" s="11" t="n"/>
      <c r="T788" s="18">
        <f>IF(OR(A788="",I788=""),"",A788+I788)</f>
        <v/>
      </c>
      <c r="U788" s="18">
        <f>IF(OR(A788="",K788=""),"",IF(J788="",A788,J788)+K788)</f>
        <v/>
      </c>
    </row>
    <row r="789">
      <c r="A789" s="10" t="n"/>
      <c r="B789" s="11" t="n"/>
      <c r="C789" s="12">
        <f>IF(B789="","",IFERROR(VLOOKUP(B789,'السيارات'!$A$5:$F$104,6,FALSE),""))</f>
        <v/>
      </c>
      <c r="D789" s="11" t="n"/>
      <c r="E789" s="12">
        <f>IF(D789="","",IFERROR(VLOOKUP(D789,'السائقون'!$A$5:$C$154,3,FALSE),""))</f>
        <v/>
      </c>
      <c r="F789" s="11" t="n"/>
      <c r="G789" s="11" t="n"/>
      <c r="H789" s="11" t="n"/>
      <c r="I789" s="13" t="n"/>
      <c r="J789" s="10" t="n"/>
      <c r="K789" s="13" t="n"/>
      <c r="L789" s="14" t="n"/>
      <c r="M789" s="14" t="n"/>
      <c r="N789" s="15">
        <f>IF(OR(L789="",M789=""),"",M789-L789)</f>
        <v/>
      </c>
      <c r="O789" s="15">
        <f>IF(OR(B789="",L789=""),"",IFERROR(L789-LOOKUP(2,1/($B$4:B788=B789),$M$4:M788),""))</f>
        <v/>
      </c>
      <c r="P789" s="16" t="n"/>
      <c r="Q789" s="16" t="n"/>
      <c r="R789" s="17" t="n"/>
      <c r="S789" s="11" t="n"/>
      <c r="T789" s="18">
        <f>IF(OR(A789="",I789=""),"",A789+I789)</f>
        <v/>
      </c>
      <c r="U789" s="18">
        <f>IF(OR(A789="",K789=""),"",IF(J789="",A789,J789)+K789)</f>
        <v/>
      </c>
    </row>
    <row r="790">
      <c r="A790" s="10" t="n"/>
      <c r="B790" s="11" t="n"/>
      <c r="C790" s="12">
        <f>IF(B790="","",IFERROR(VLOOKUP(B790,'السيارات'!$A$5:$F$104,6,FALSE),""))</f>
        <v/>
      </c>
      <c r="D790" s="11" t="n"/>
      <c r="E790" s="12">
        <f>IF(D790="","",IFERROR(VLOOKUP(D790,'السائقون'!$A$5:$C$154,3,FALSE),""))</f>
        <v/>
      </c>
      <c r="F790" s="11" t="n"/>
      <c r="G790" s="11" t="n"/>
      <c r="H790" s="11" t="n"/>
      <c r="I790" s="13" t="n"/>
      <c r="J790" s="10" t="n"/>
      <c r="K790" s="13" t="n"/>
      <c r="L790" s="14" t="n"/>
      <c r="M790" s="14" t="n"/>
      <c r="N790" s="15">
        <f>IF(OR(L790="",M790=""),"",M790-L790)</f>
        <v/>
      </c>
      <c r="O790" s="15">
        <f>IF(OR(B790="",L790=""),"",IFERROR(L790-LOOKUP(2,1/($B$4:B789=B790),$M$4:M789),""))</f>
        <v/>
      </c>
      <c r="P790" s="16" t="n"/>
      <c r="Q790" s="16" t="n"/>
      <c r="R790" s="17" t="n"/>
      <c r="S790" s="11" t="n"/>
      <c r="T790" s="18">
        <f>IF(OR(A790="",I790=""),"",A790+I790)</f>
        <v/>
      </c>
      <c r="U790" s="18">
        <f>IF(OR(A790="",K790=""),"",IF(J790="",A790,J790)+K790)</f>
        <v/>
      </c>
    </row>
    <row r="791">
      <c r="A791" s="10" t="n"/>
      <c r="B791" s="11" t="n"/>
      <c r="C791" s="12">
        <f>IF(B791="","",IFERROR(VLOOKUP(B791,'السيارات'!$A$5:$F$104,6,FALSE),""))</f>
        <v/>
      </c>
      <c r="D791" s="11" t="n"/>
      <c r="E791" s="12">
        <f>IF(D791="","",IFERROR(VLOOKUP(D791,'السائقون'!$A$5:$C$154,3,FALSE),""))</f>
        <v/>
      </c>
      <c r="F791" s="11" t="n"/>
      <c r="G791" s="11" t="n"/>
      <c r="H791" s="11" t="n"/>
      <c r="I791" s="13" t="n"/>
      <c r="J791" s="10" t="n"/>
      <c r="K791" s="13" t="n"/>
      <c r="L791" s="14" t="n"/>
      <c r="M791" s="14" t="n"/>
      <c r="N791" s="15">
        <f>IF(OR(L791="",M791=""),"",M791-L791)</f>
        <v/>
      </c>
      <c r="O791" s="15">
        <f>IF(OR(B791="",L791=""),"",IFERROR(L791-LOOKUP(2,1/($B$4:B790=B791),$M$4:M790),""))</f>
        <v/>
      </c>
      <c r="P791" s="16" t="n"/>
      <c r="Q791" s="16" t="n"/>
      <c r="R791" s="17" t="n"/>
      <c r="S791" s="11" t="n"/>
      <c r="T791" s="18">
        <f>IF(OR(A791="",I791=""),"",A791+I791)</f>
        <v/>
      </c>
      <c r="U791" s="18">
        <f>IF(OR(A791="",K791=""),"",IF(J791="",A791,J791)+K791)</f>
        <v/>
      </c>
    </row>
    <row r="792">
      <c r="A792" s="10" t="n"/>
      <c r="B792" s="11" t="n"/>
      <c r="C792" s="12">
        <f>IF(B792="","",IFERROR(VLOOKUP(B792,'السيارات'!$A$5:$F$104,6,FALSE),""))</f>
        <v/>
      </c>
      <c r="D792" s="11" t="n"/>
      <c r="E792" s="12">
        <f>IF(D792="","",IFERROR(VLOOKUP(D792,'السائقون'!$A$5:$C$154,3,FALSE),""))</f>
        <v/>
      </c>
      <c r="F792" s="11" t="n"/>
      <c r="G792" s="11" t="n"/>
      <c r="H792" s="11" t="n"/>
      <c r="I792" s="13" t="n"/>
      <c r="J792" s="10" t="n"/>
      <c r="K792" s="13" t="n"/>
      <c r="L792" s="14" t="n"/>
      <c r="M792" s="14" t="n"/>
      <c r="N792" s="15">
        <f>IF(OR(L792="",M792=""),"",M792-L792)</f>
        <v/>
      </c>
      <c r="O792" s="15">
        <f>IF(OR(B792="",L792=""),"",IFERROR(L792-LOOKUP(2,1/($B$4:B791=B792),$M$4:M791),""))</f>
        <v/>
      </c>
      <c r="P792" s="16" t="n"/>
      <c r="Q792" s="16" t="n"/>
      <c r="R792" s="17" t="n"/>
      <c r="S792" s="11" t="n"/>
      <c r="T792" s="18">
        <f>IF(OR(A792="",I792=""),"",A792+I792)</f>
        <v/>
      </c>
      <c r="U792" s="18">
        <f>IF(OR(A792="",K792=""),"",IF(J792="",A792,J792)+K792)</f>
        <v/>
      </c>
    </row>
    <row r="793">
      <c r="A793" s="10" t="n"/>
      <c r="B793" s="11" t="n"/>
      <c r="C793" s="12">
        <f>IF(B793="","",IFERROR(VLOOKUP(B793,'السيارات'!$A$5:$F$104,6,FALSE),""))</f>
        <v/>
      </c>
      <c r="D793" s="11" t="n"/>
      <c r="E793" s="12">
        <f>IF(D793="","",IFERROR(VLOOKUP(D793,'السائقون'!$A$5:$C$154,3,FALSE),""))</f>
        <v/>
      </c>
      <c r="F793" s="11" t="n"/>
      <c r="G793" s="11" t="n"/>
      <c r="H793" s="11" t="n"/>
      <c r="I793" s="13" t="n"/>
      <c r="J793" s="10" t="n"/>
      <c r="K793" s="13" t="n"/>
      <c r="L793" s="14" t="n"/>
      <c r="M793" s="14" t="n"/>
      <c r="N793" s="15">
        <f>IF(OR(L793="",M793=""),"",M793-L793)</f>
        <v/>
      </c>
      <c r="O793" s="15">
        <f>IF(OR(B793="",L793=""),"",IFERROR(L793-LOOKUP(2,1/($B$4:B792=B793),$M$4:M792),""))</f>
        <v/>
      </c>
      <c r="P793" s="16" t="n"/>
      <c r="Q793" s="16" t="n"/>
      <c r="R793" s="17" t="n"/>
      <c r="S793" s="11" t="n"/>
      <c r="T793" s="18">
        <f>IF(OR(A793="",I793=""),"",A793+I793)</f>
        <v/>
      </c>
      <c r="U793" s="18">
        <f>IF(OR(A793="",K793=""),"",IF(J793="",A793,J793)+K793)</f>
        <v/>
      </c>
    </row>
    <row r="794">
      <c r="A794" s="10" t="n"/>
      <c r="B794" s="11" t="n"/>
      <c r="C794" s="12">
        <f>IF(B794="","",IFERROR(VLOOKUP(B794,'السيارات'!$A$5:$F$104,6,FALSE),""))</f>
        <v/>
      </c>
      <c r="D794" s="11" t="n"/>
      <c r="E794" s="12">
        <f>IF(D794="","",IFERROR(VLOOKUP(D794,'السائقون'!$A$5:$C$154,3,FALSE),""))</f>
        <v/>
      </c>
      <c r="F794" s="11" t="n"/>
      <c r="G794" s="11" t="n"/>
      <c r="H794" s="11" t="n"/>
      <c r="I794" s="13" t="n"/>
      <c r="J794" s="10" t="n"/>
      <c r="K794" s="13" t="n"/>
      <c r="L794" s="14" t="n"/>
      <c r="M794" s="14" t="n"/>
      <c r="N794" s="15">
        <f>IF(OR(L794="",M794=""),"",M794-L794)</f>
        <v/>
      </c>
      <c r="O794" s="15">
        <f>IF(OR(B794="",L794=""),"",IFERROR(L794-LOOKUP(2,1/($B$4:B793=B794),$M$4:M793),""))</f>
        <v/>
      </c>
      <c r="P794" s="16" t="n"/>
      <c r="Q794" s="16" t="n"/>
      <c r="R794" s="17" t="n"/>
      <c r="S794" s="11" t="n"/>
      <c r="T794" s="18">
        <f>IF(OR(A794="",I794=""),"",A794+I794)</f>
        <v/>
      </c>
      <c r="U794" s="18">
        <f>IF(OR(A794="",K794=""),"",IF(J794="",A794,J794)+K794)</f>
        <v/>
      </c>
    </row>
    <row r="795">
      <c r="A795" s="10" t="n"/>
      <c r="B795" s="11" t="n"/>
      <c r="C795" s="12">
        <f>IF(B795="","",IFERROR(VLOOKUP(B795,'السيارات'!$A$5:$F$104,6,FALSE),""))</f>
        <v/>
      </c>
      <c r="D795" s="11" t="n"/>
      <c r="E795" s="12">
        <f>IF(D795="","",IFERROR(VLOOKUP(D795,'السائقون'!$A$5:$C$154,3,FALSE),""))</f>
        <v/>
      </c>
      <c r="F795" s="11" t="n"/>
      <c r="G795" s="11" t="n"/>
      <c r="H795" s="11" t="n"/>
      <c r="I795" s="13" t="n"/>
      <c r="J795" s="10" t="n"/>
      <c r="K795" s="13" t="n"/>
      <c r="L795" s="14" t="n"/>
      <c r="M795" s="14" t="n"/>
      <c r="N795" s="15">
        <f>IF(OR(L795="",M795=""),"",M795-L795)</f>
        <v/>
      </c>
      <c r="O795" s="15">
        <f>IF(OR(B795="",L795=""),"",IFERROR(L795-LOOKUP(2,1/($B$4:B794=B795),$M$4:M794),""))</f>
        <v/>
      </c>
      <c r="P795" s="16" t="n"/>
      <c r="Q795" s="16" t="n"/>
      <c r="R795" s="17" t="n"/>
      <c r="S795" s="11" t="n"/>
      <c r="T795" s="18">
        <f>IF(OR(A795="",I795=""),"",A795+I795)</f>
        <v/>
      </c>
      <c r="U795" s="18">
        <f>IF(OR(A795="",K795=""),"",IF(J795="",A795,J795)+K795)</f>
        <v/>
      </c>
    </row>
    <row r="796">
      <c r="A796" s="10" t="n"/>
      <c r="B796" s="11" t="n"/>
      <c r="C796" s="12">
        <f>IF(B796="","",IFERROR(VLOOKUP(B796,'السيارات'!$A$5:$F$104,6,FALSE),""))</f>
        <v/>
      </c>
      <c r="D796" s="11" t="n"/>
      <c r="E796" s="12">
        <f>IF(D796="","",IFERROR(VLOOKUP(D796,'السائقون'!$A$5:$C$154,3,FALSE),""))</f>
        <v/>
      </c>
      <c r="F796" s="11" t="n"/>
      <c r="G796" s="11" t="n"/>
      <c r="H796" s="11" t="n"/>
      <c r="I796" s="13" t="n"/>
      <c r="J796" s="10" t="n"/>
      <c r="K796" s="13" t="n"/>
      <c r="L796" s="14" t="n"/>
      <c r="M796" s="14" t="n"/>
      <c r="N796" s="15">
        <f>IF(OR(L796="",M796=""),"",M796-L796)</f>
        <v/>
      </c>
      <c r="O796" s="15">
        <f>IF(OR(B796="",L796=""),"",IFERROR(L796-LOOKUP(2,1/($B$4:B795=B796),$M$4:M795),""))</f>
        <v/>
      </c>
      <c r="P796" s="16" t="n"/>
      <c r="Q796" s="16" t="n"/>
      <c r="R796" s="17" t="n"/>
      <c r="S796" s="11" t="n"/>
      <c r="T796" s="18">
        <f>IF(OR(A796="",I796=""),"",A796+I796)</f>
        <v/>
      </c>
      <c r="U796" s="18">
        <f>IF(OR(A796="",K796=""),"",IF(J796="",A796,J796)+K796)</f>
        <v/>
      </c>
    </row>
    <row r="797">
      <c r="A797" s="10" t="n"/>
      <c r="B797" s="11" t="n"/>
      <c r="C797" s="12">
        <f>IF(B797="","",IFERROR(VLOOKUP(B797,'السيارات'!$A$5:$F$104,6,FALSE),""))</f>
        <v/>
      </c>
      <c r="D797" s="11" t="n"/>
      <c r="E797" s="12">
        <f>IF(D797="","",IFERROR(VLOOKUP(D797,'السائقون'!$A$5:$C$154,3,FALSE),""))</f>
        <v/>
      </c>
      <c r="F797" s="11" t="n"/>
      <c r="G797" s="11" t="n"/>
      <c r="H797" s="11" t="n"/>
      <c r="I797" s="13" t="n"/>
      <c r="J797" s="10" t="n"/>
      <c r="K797" s="13" t="n"/>
      <c r="L797" s="14" t="n"/>
      <c r="M797" s="14" t="n"/>
      <c r="N797" s="15">
        <f>IF(OR(L797="",M797=""),"",M797-L797)</f>
        <v/>
      </c>
      <c r="O797" s="15">
        <f>IF(OR(B797="",L797=""),"",IFERROR(L797-LOOKUP(2,1/($B$4:B796=B797),$M$4:M796),""))</f>
        <v/>
      </c>
      <c r="P797" s="16" t="n"/>
      <c r="Q797" s="16" t="n"/>
      <c r="R797" s="17" t="n"/>
      <c r="S797" s="11" t="n"/>
      <c r="T797" s="18">
        <f>IF(OR(A797="",I797=""),"",A797+I797)</f>
        <v/>
      </c>
      <c r="U797" s="18">
        <f>IF(OR(A797="",K797=""),"",IF(J797="",A797,J797)+K797)</f>
        <v/>
      </c>
    </row>
    <row r="798">
      <c r="A798" s="10" t="n"/>
      <c r="B798" s="11" t="n"/>
      <c r="C798" s="12">
        <f>IF(B798="","",IFERROR(VLOOKUP(B798,'السيارات'!$A$5:$F$104,6,FALSE),""))</f>
        <v/>
      </c>
      <c r="D798" s="11" t="n"/>
      <c r="E798" s="12">
        <f>IF(D798="","",IFERROR(VLOOKUP(D798,'السائقون'!$A$5:$C$154,3,FALSE),""))</f>
        <v/>
      </c>
      <c r="F798" s="11" t="n"/>
      <c r="G798" s="11" t="n"/>
      <c r="H798" s="11" t="n"/>
      <c r="I798" s="13" t="n"/>
      <c r="J798" s="10" t="n"/>
      <c r="K798" s="13" t="n"/>
      <c r="L798" s="14" t="n"/>
      <c r="M798" s="14" t="n"/>
      <c r="N798" s="15">
        <f>IF(OR(L798="",M798=""),"",M798-L798)</f>
        <v/>
      </c>
      <c r="O798" s="15">
        <f>IF(OR(B798="",L798=""),"",IFERROR(L798-LOOKUP(2,1/($B$4:B797=B798),$M$4:M797),""))</f>
        <v/>
      </c>
      <c r="P798" s="16" t="n"/>
      <c r="Q798" s="16" t="n"/>
      <c r="R798" s="17" t="n"/>
      <c r="S798" s="11" t="n"/>
      <c r="T798" s="18">
        <f>IF(OR(A798="",I798=""),"",A798+I798)</f>
        <v/>
      </c>
      <c r="U798" s="18">
        <f>IF(OR(A798="",K798=""),"",IF(J798="",A798,J798)+K798)</f>
        <v/>
      </c>
    </row>
    <row r="799">
      <c r="A799" s="10" t="n"/>
      <c r="B799" s="11" t="n"/>
      <c r="C799" s="12">
        <f>IF(B799="","",IFERROR(VLOOKUP(B799,'السيارات'!$A$5:$F$104,6,FALSE),""))</f>
        <v/>
      </c>
      <c r="D799" s="11" t="n"/>
      <c r="E799" s="12">
        <f>IF(D799="","",IFERROR(VLOOKUP(D799,'السائقون'!$A$5:$C$154,3,FALSE),""))</f>
        <v/>
      </c>
      <c r="F799" s="11" t="n"/>
      <c r="G799" s="11" t="n"/>
      <c r="H799" s="11" t="n"/>
      <c r="I799" s="13" t="n"/>
      <c r="J799" s="10" t="n"/>
      <c r="K799" s="13" t="n"/>
      <c r="L799" s="14" t="n"/>
      <c r="M799" s="14" t="n"/>
      <c r="N799" s="15">
        <f>IF(OR(L799="",M799=""),"",M799-L799)</f>
        <v/>
      </c>
      <c r="O799" s="15">
        <f>IF(OR(B799="",L799=""),"",IFERROR(L799-LOOKUP(2,1/($B$4:B798=B799),$M$4:M798),""))</f>
        <v/>
      </c>
      <c r="P799" s="16" t="n"/>
      <c r="Q799" s="16" t="n"/>
      <c r="R799" s="17" t="n"/>
      <c r="S799" s="11" t="n"/>
      <c r="T799" s="18">
        <f>IF(OR(A799="",I799=""),"",A799+I799)</f>
        <v/>
      </c>
      <c r="U799" s="18">
        <f>IF(OR(A799="",K799=""),"",IF(J799="",A799,J799)+K799)</f>
        <v/>
      </c>
    </row>
    <row r="800">
      <c r="A800" s="10" t="n"/>
      <c r="B800" s="11" t="n"/>
      <c r="C800" s="12">
        <f>IF(B800="","",IFERROR(VLOOKUP(B800,'السيارات'!$A$5:$F$104,6,FALSE),""))</f>
        <v/>
      </c>
      <c r="D800" s="11" t="n"/>
      <c r="E800" s="12">
        <f>IF(D800="","",IFERROR(VLOOKUP(D800,'السائقون'!$A$5:$C$154,3,FALSE),""))</f>
        <v/>
      </c>
      <c r="F800" s="11" t="n"/>
      <c r="G800" s="11" t="n"/>
      <c r="H800" s="11" t="n"/>
      <c r="I800" s="13" t="n"/>
      <c r="J800" s="10" t="n"/>
      <c r="K800" s="13" t="n"/>
      <c r="L800" s="14" t="n"/>
      <c r="M800" s="14" t="n"/>
      <c r="N800" s="15">
        <f>IF(OR(L800="",M800=""),"",M800-L800)</f>
        <v/>
      </c>
      <c r="O800" s="15">
        <f>IF(OR(B800="",L800=""),"",IFERROR(L800-LOOKUP(2,1/($B$4:B799=B800),$M$4:M799),""))</f>
        <v/>
      </c>
      <c r="P800" s="16" t="n"/>
      <c r="Q800" s="16" t="n"/>
      <c r="R800" s="17" t="n"/>
      <c r="S800" s="11" t="n"/>
      <c r="T800" s="18">
        <f>IF(OR(A800="",I800=""),"",A800+I800)</f>
        <v/>
      </c>
      <c r="U800" s="18">
        <f>IF(OR(A800="",K800=""),"",IF(J800="",A800,J800)+K800)</f>
        <v/>
      </c>
    </row>
    <row r="801">
      <c r="A801" s="10" t="n"/>
      <c r="B801" s="11" t="n"/>
      <c r="C801" s="12">
        <f>IF(B801="","",IFERROR(VLOOKUP(B801,'السيارات'!$A$5:$F$104,6,FALSE),""))</f>
        <v/>
      </c>
      <c r="D801" s="11" t="n"/>
      <c r="E801" s="12">
        <f>IF(D801="","",IFERROR(VLOOKUP(D801,'السائقون'!$A$5:$C$154,3,FALSE),""))</f>
        <v/>
      </c>
      <c r="F801" s="11" t="n"/>
      <c r="G801" s="11" t="n"/>
      <c r="H801" s="11" t="n"/>
      <c r="I801" s="13" t="n"/>
      <c r="J801" s="10" t="n"/>
      <c r="K801" s="13" t="n"/>
      <c r="L801" s="14" t="n"/>
      <c r="M801" s="14" t="n"/>
      <c r="N801" s="15">
        <f>IF(OR(L801="",M801=""),"",M801-L801)</f>
        <v/>
      </c>
      <c r="O801" s="15">
        <f>IF(OR(B801="",L801=""),"",IFERROR(L801-LOOKUP(2,1/($B$4:B800=B801),$M$4:M800),""))</f>
        <v/>
      </c>
      <c r="P801" s="16" t="n"/>
      <c r="Q801" s="16" t="n"/>
      <c r="R801" s="17" t="n"/>
      <c r="S801" s="11" t="n"/>
      <c r="T801" s="18">
        <f>IF(OR(A801="",I801=""),"",A801+I801)</f>
        <v/>
      </c>
      <c r="U801" s="18">
        <f>IF(OR(A801="",K801=""),"",IF(J801="",A801,J801)+K801)</f>
        <v/>
      </c>
    </row>
    <row r="802">
      <c r="A802" s="10" t="n"/>
      <c r="B802" s="11" t="n"/>
      <c r="C802" s="12">
        <f>IF(B802="","",IFERROR(VLOOKUP(B802,'السيارات'!$A$5:$F$104,6,FALSE),""))</f>
        <v/>
      </c>
      <c r="D802" s="11" t="n"/>
      <c r="E802" s="12">
        <f>IF(D802="","",IFERROR(VLOOKUP(D802,'السائقون'!$A$5:$C$154,3,FALSE),""))</f>
        <v/>
      </c>
      <c r="F802" s="11" t="n"/>
      <c r="G802" s="11" t="n"/>
      <c r="H802" s="11" t="n"/>
      <c r="I802" s="13" t="n"/>
      <c r="J802" s="10" t="n"/>
      <c r="K802" s="13" t="n"/>
      <c r="L802" s="14" t="n"/>
      <c r="M802" s="14" t="n"/>
      <c r="N802" s="15">
        <f>IF(OR(L802="",M802=""),"",M802-L802)</f>
        <v/>
      </c>
      <c r="O802" s="15">
        <f>IF(OR(B802="",L802=""),"",IFERROR(L802-LOOKUP(2,1/($B$4:B801=B802),$M$4:M801),""))</f>
        <v/>
      </c>
      <c r="P802" s="16" t="n"/>
      <c r="Q802" s="16" t="n"/>
      <c r="R802" s="17" t="n"/>
      <c r="S802" s="11" t="n"/>
      <c r="T802" s="18">
        <f>IF(OR(A802="",I802=""),"",A802+I802)</f>
        <v/>
      </c>
      <c r="U802" s="18">
        <f>IF(OR(A802="",K802=""),"",IF(J802="",A802,J802)+K802)</f>
        <v/>
      </c>
    </row>
    <row r="803">
      <c r="A803" s="10" t="n"/>
      <c r="B803" s="11" t="n"/>
      <c r="C803" s="12">
        <f>IF(B803="","",IFERROR(VLOOKUP(B803,'السيارات'!$A$5:$F$104,6,FALSE),""))</f>
        <v/>
      </c>
      <c r="D803" s="11" t="n"/>
      <c r="E803" s="12">
        <f>IF(D803="","",IFERROR(VLOOKUP(D803,'السائقون'!$A$5:$C$154,3,FALSE),""))</f>
        <v/>
      </c>
      <c r="F803" s="11" t="n"/>
      <c r="G803" s="11" t="n"/>
      <c r="H803" s="11" t="n"/>
      <c r="I803" s="13" t="n"/>
      <c r="J803" s="10" t="n"/>
      <c r="K803" s="13" t="n"/>
      <c r="L803" s="14" t="n"/>
      <c r="M803" s="14" t="n"/>
      <c r="N803" s="15">
        <f>IF(OR(L803="",M803=""),"",M803-L803)</f>
        <v/>
      </c>
      <c r="O803" s="15">
        <f>IF(OR(B803="",L803=""),"",IFERROR(L803-LOOKUP(2,1/($B$4:B802=B803),$M$4:M802),""))</f>
        <v/>
      </c>
      <c r="P803" s="16" t="n"/>
      <c r="Q803" s="16" t="n"/>
      <c r="R803" s="17" t="n"/>
      <c r="S803" s="11" t="n"/>
      <c r="T803" s="18">
        <f>IF(OR(A803="",I803=""),"",A803+I803)</f>
        <v/>
      </c>
      <c r="U803" s="18">
        <f>IF(OR(A803="",K803=""),"",IF(J803="",A803,J803)+K803)</f>
        <v/>
      </c>
    </row>
    <row r="804">
      <c r="A804" s="10" t="n"/>
      <c r="B804" s="11" t="n"/>
      <c r="C804" s="12">
        <f>IF(B804="","",IFERROR(VLOOKUP(B804,'السيارات'!$A$5:$F$104,6,FALSE),""))</f>
        <v/>
      </c>
      <c r="D804" s="11" t="n"/>
      <c r="E804" s="12">
        <f>IF(D804="","",IFERROR(VLOOKUP(D804,'السائقون'!$A$5:$C$154,3,FALSE),""))</f>
        <v/>
      </c>
      <c r="F804" s="11" t="n"/>
      <c r="G804" s="11" t="n"/>
      <c r="H804" s="11" t="n"/>
      <c r="I804" s="13" t="n"/>
      <c r="J804" s="10" t="n"/>
      <c r="K804" s="13" t="n"/>
      <c r="L804" s="14" t="n"/>
      <c r="M804" s="14" t="n"/>
      <c r="N804" s="15">
        <f>IF(OR(L804="",M804=""),"",M804-L804)</f>
        <v/>
      </c>
      <c r="O804" s="15">
        <f>IF(OR(B804="",L804=""),"",IFERROR(L804-LOOKUP(2,1/($B$4:B803=B804),$M$4:M803),""))</f>
        <v/>
      </c>
      <c r="P804" s="16" t="n"/>
      <c r="Q804" s="16" t="n"/>
      <c r="R804" s="17" t="n"/>
      <c r="S804" s="11" t="n"/>
      <c r="T804" s="18">
        <f>IF(OR(A804="",I804=""),"",A804+I804)</f>
        <v/>
      </c>
      <c r="U804" s="18">
        <f>IF(OR(A804="",K804=""),"",IF(J804="",A804,J804)+K804)</f>
        <v/>
      </c>
    </row>
    <row r="805">
      <c r="A805" s="10" t="n"/>
      <c r="B805" s="11" t="n"/>
      <c r="C805" s="12">
        <f>IF(B805="","",IFERROR(VLOOKUP(B805,'السيارات'!$A$5:$F$104,6,FALSE),""))</f>
        <v/>
      </c>
      <c r="D805" s="11" t="n"/>
      <c r="E805" s="12">
        <f>IF(D805="","",IFERROR(VLOOKUP(D805,'السائقون'!$A$5:$C$154,3,FALSE),""))</f>
        <v/>
      </c>
      <c r="F805" s="11" t="n"/>
      <c r="G805" s="11" t="n"/>
      <c r="H805" s="11" t="n"/>
      <c r="I805" s="13" t="n"/>
      <c r="J805" s="10" t="n"/>
      <c r="K805" s="13" t="n"/>
      <c r="L805" s="14" t="n"/>
      <c r="M805" s="14" t="n"/>
      <c r="N805" s="15">
        <f>IF(OR(L805="",M805=""),"",M805-L805)</f>
        <v/>
      </c>
      <c r="O805" s="15">
        <f>IF(OR(B805="",L805=""),"",IFERROR(L805-LOOKUP(2,1/($B$4:B804=B805),$M$4:M804),""))</f>
        <v/>
      </c>
      <c r="P805" s="16" t="n"/>
      <c r="Q805" s="16" t="n"/>
      <c r="R805" s="17" t="n"/>
      <c r="S805" s="11" t="n"/>
      <c r="T805" s="18">
        <f>IF(OR(A805="",I805=""),"",A805+I805)</f>
        <v/>
      </c>
      <c r="U805" s="18">
        <f>IF(OR(A805="",K805=""),"",IF(J805="",A805,J805)+K805)</f>
        <v/>
      </c>
    </row>
    <row r="806">
      <c r="A806" s="10" t="n"/>
      <c r="B806" s="11" t="n"/>
      <c r="C806" s="12">
        <f>IF(B806="","",IFERROR(VLOOKUP(B806,'السيارات'!$A$5:$F$104,6,FALSE),""))</f>
        <v/>
      </c>
      <c r="D806" s="11" t="n"/>
      <c r="E806" s="12">
        <f>IF(D806="","",IFERROR(VLOOKUP(D806,'السائقون'!$A$5:$C$154,3,FALSE),""))</f>
        <v/>
      </c>
      <c r="F806" s="11" t="n"/>
      <c r="G806" s="11" t="n"/>
      <c r="H806" s="11" t="n"/>
      <c r="I806" s="13" t="n"/>
      <c r="J806" s="10" t="n"/>
      <c r="K806" s="13" t="n"/>
      <c r="L806" s="14" t="n"/>
      <c r="M806" s="14" t="n"/>
      <c r="N806" s="15">
        <f>IF(OR(L806="",M806=""),"",M806-L806)</f>
        <v/>
      </c>
      <c r="O806" s="15">
        <f>IF(OR(B806="",L806=""),"",IFERROR(L806-LOOKUP(2,1/($B$4:B805=B806),$M$4:M805),""))</f>
        <v/>
      </c>
      <c r="P806" s="16" t="n"/>
      <c r="Q806" s="16" t="n"/>
      <c r="R806" s="17" t="n"/>
      <c r="S806" s="11" t="n"/>
      <c r="T806" s="18">
        <f>IF(OR(A806="",I806=""),"",A806+I806)</f>
        <v/>
      </c>
      <c r="U806" s="18">
        <f>IF(OR(A806="",K806=""),"",IF(J806="",A806,J806)+K806)</f>
        <v/>
      </c>
    </row>
    <row r="807">
      <c r="A807" s="10" t="n"/>
      <c r="B807" s="11" t="n"/>
      <c r="C807" s="12">
        <f>IF(B807="","",IFERROR(VLOOKUP(B807,'السيارات'!$A$5:$F$104,6,FALSE),""))</f>
        <v/>
      </c>
      <c r="D807" s="11" t="n"/>
      <c r="E807" s="12">
        <f>IF(D807="","",IFERROR(VLOOKUP(D807,'السائقون'!$A$5:$C$154,3,FALSE),""))</f>
        <v/>
      </c>
      <c r="F807" s="11" t="n"/>
      <c r="G807" s="11" t="n"/>
      <c r="H807" s="11" t="n"/>
      <c r="I807" s="13" t="n"/>
      <c r="J807" s="10" t="n"/>
      <c r="K807" s="13" t="n"/>
      <c r="L807" s="14" t="n"/>
      <c r="M807" s="14" t="n"/>
      <c r="N807" s="15">
        <f>IF(OR(L807="",M807=""),"",M807-L807)</f>
        <v/>
      </c>
      <c r="O807" s="15">
        <f>IF(OR(B807="",L807=""),"",IFERROR(L807-LOOKUP(2,1/($B$4:B806=B807),$M$4:M806),""))</f>
        <v/>
      </c>
      <c r="P807" s="16" t="n"/>
      <c r="Q807" s="16" t="n"/>
      <c r="R807" s="17" t="n"/>
      <c r="S807" s="11" t="n"/>
      <c r="T807" s="18">
        <f>IF(OR(A807="",I807=""),"",A807+I807)</f>
        <v/>
      </c>
      <c r="U807" s="18">
        <f>IF(OR(A807="",K807=""),"",IF(J807="",A807,J807)+K807)</f>
        <v/>
      </c>
    </row>
    <row r="808">
      <c r="A808" s="10" t="n"/>
      <c r="B808" s="11" t="n"/>
      <c r="C808" s="12">
        <f>IF(B808="","",IFERROR(VLOOKUP(B808,'السيارات'!$A$5:$F$104,6,FALSE),""))</f>
        <v/>
      </c>
      <c r="D808" s="11" t="n"/>
      <c r="E808" s="12">
        <f>IF(D808="","",IFERROR(VLOOKUP(D808,'السائقون'!$A$5:$C$154,3,FALSE),""))</f>
        <v/>
      </c>
      <c r="F808" s="11" t="n"/>
      <c r="G808" s="11" t="n"/>
      <c r="H808" s="11" t="n"/>
      <c r="I808" s="13" t="n"/>
      <c r="J808" s="10" t="n"/>
      <c r="K808" s="13" t="n"/>
      <c r="L808" s="14" t="n"/>
      <c r="M808" s="14" t="n"/>
      <c r="N808" s="15">
        <f>IF(OR(L808="",M808=""),"",M808-L808)</f>
        <v/>
      </c>
      <c r="O808" s="15">
        <f>IF(OR(B808="",L808=""),"",IFERROR(L808-LOOKUP(2,1/($B$4:B807=B808),$M$4:M807),""))</f>
        <v/>
      </c>
      <c r="P808" s="16" t="n"/>
      <c r="Q808" s="16" t="n"/>
      <c r="R808" s="17" t="n"/>
      <c r="S808" s="11" t="n"/>
      <c r="T808" s="18">
        <f>IF(OR(A808="",I808=""),"",A808+I808)</f>
        <v/>
      </c>
      <c r="U808" s="18">
        <f>IF(OR(A808="",K808=""),"",IF(J808="",A808,J808)+K808)</f>
        <v/>
      </c>
    </row>
    <row r="809">
      <c r="A809" s="10" t="n"/>
      <c r="B809" s="11" t="n"/>
      <c r="C809" s="12">
        <f>IF(B809="","",IFERROR(VLOOKUP(B809,'السيارات'!$A$5:$F$104,6,FALSE),""))</f>
        <v/>
      </c>
      <c r="D809" s="11" t="n"/>
      <c r="E809" s="12">
        <f>IF(D809="","",IFERROR(VLOOKUP(D809,'السائقون'!$A$5:$C$154,3,FALSE),""))</f>
        <v/>
      </c>
      <c r="F809" s="11" t="n"/>
      <c r="G809" s="11" t="n"/>
      <c r="H809" s="11" t="n"/>
      <c r="I809" s="13" t="n"/>
      <c r="J809" s="10" t="n"/>
      <c r="K809" s="13" t="n"/>
      <c r="L809" s="14" t="n"/>
      <c r="M809" s="14" t="n"/>
      <c r="N809" s="15">
        <f>IF(OR(L809="",M809=""),"",M809-L809)</f>
        <v/>
      </c>
      <c r="O809" s="15">
        <f>IF(OR(B809="",L809=""),"",IFERROR(L809-LOOKUP(2,1/($B$4:B808=B809),$M$4:M808),""))</f>
        <v/>
      </c>
      <c r="P809" s="16" t="n"/>
      <c r="Q809" s="16" t="n"/>
      <c r="R809" s="17" t="n"/>
      <c r="S809" s="11" t="n"/>
      <c r="T809" s="18">
        <f>IF(OR(A809="",I809=""),"",A809+I809)</f>
        <v/>
      </c>
      <c r="U809" s="18">
        <f>IF(OR(A809="",K809=""),"",IF(J809="",A809,J809)+K809)</f>
        <v/>
      </c>
    </row>
    <row r="810">
      <c r="A810" s="10" t="n"/>
      <c r="B810" s="11" t="n"/>
      <c r="C810" s="12">
        <f>IF(B810="","",IFERROR(VLOOKUP(B810,'السيارات'!$A$5:$F$104,6,FALSE),""))</f>
        <v/>
      </c>
      <c r="D810" s="11" t="n"/>
      <c r="E810" s="12">
        <f>IF(D810="","",IFERROR(VLOOKUP(D810,'السائقون'!$A$5:$C$154,3,FALSE),""))</f>
        <v/>
      </c>
      <c r="F810" s="11" t="n"/>
      <c r="G810" s="11" t="n"/>
      <c r="H810" s="11" t="n"/>
      <c r="I810" s="13" t="n"/>
      <c r="J810" s="10" t="n"/>
      <c r="K810" s="13" t="n"/>
      <c r="L810" s="14" t="n"/>
      <c r="M810" s="14" t="n"/>
      <c r="N810" s="15">
        <f>IF(OR(L810="",M810=""),"",M810-L810)</f>
        <v/>
      </c>
      <c r="O810" s="15">
        <f>IF(OR(B810="",L810=""),"",IFERROR(L810-LOOKUP(2,1/($B$4:B809=B810),$M$4:M809),""))</f>
        <v/>
      </c>
      <c r="P810" s="16" t="n"/>
      <c r="Q810" s="16" t="n"/>
      <c r="R810" s="17" t="n"/>
      <c r="S810" s="11" t="n"/>
      <c r="T810" s="18">
        <f>IF(OR(A810="",I810=""),"",A810+I810)</f>
        <v/>
      </c>
      <c r="U810" s="18">
        <f>IF(OR(A810="",K810=""),"",IF(J810="",A810,J810)+K810)</f>
        <v/>
      </c>
    </row>
    <row r="811">
      <c r="A811" s="10" t="n"/>
      <c r="B811" s="11" t="n"/>
      <c r="C811" s="12">
        <f>IF(B811="","",IFERROR(VLOOKUP(B811,'السيارات'!$A$5:$F$104,6,FALSE),""))</f>
        <v/>
      </c>
      <c r="D811" s="11" t="n"/>
      <c r="E811" s="12">
        <f>IF(D811="","",IFERROR(VLOOKUP(D811,'السائقون'!$A$5:$C$154,3,FALSE),""))</f>
        <v/>
      </c>
      <c r="F811" s="11" t="n"/>
      <c r="G811" s="11" t="n"/>
      <c r="H811" s="11" t="n"/>
      <c r="I811" s="13" t="n"/>
      <c r="J811" s="10" t="n"/>
      <c r="K811" s="13" t="n"/>
      <c r="L811" s="14" t="n"/>
      <c r="M811" s="14" t="n"/>
      <c r="N811" s="15">
        <f>IF(OR(L811="",M811=""),"",M811-L811)</f>
        <v/>
      </c>
      <c r="O811" s="15">
        <f>IF(OR(B811="",L811=""),"",IFERROR(L811-LOOKUP(2,1/($B$4:B810=B811),$M$4:M810),""))</f>
        <v/>
      </c>
      <c r="P811" s="16" t="n"/>
      <c r="Q811" s="16" t="n"/>
      <c r="R811" s="17" t="n"/>
      <c r="S811" s="11" t="n"/>
      <c r="T811" s="18">
        <f>IF(OR(A811="",I811=""),"",A811+I811)</f>
        <v/>
      </c>
      <c r="U811" s="18">
        <f>IF(OR(A811="",K811=""),"",IF(J811="",A811,J811)+K811)</f>
        <v/>
      </c>
    </row>
    <row r="812">
      <c r="A812" s="10" t="n"/>
      <c r="B812" s="11" t="n"/>
      <c r="C812" s="12">
        <f>IF(B812="","",IFERROR(VLOOKUP(B812,'السيارات'!$A$5:$F$104,6,FALSE),""))</f>
        <v/>
      </c>
      <c r="D812" s="11" t="n"/>
      <c r="E812" s="12">
        <f>IF(D812="","",IFERROR(VLOOKUP(D812,'السائقون'!$A$5:$C$154,3,FALSE),""))</f>
        <v/>
      </c>
      <c r="F812" s="11" t="n"/>
      <c r="G812" s="11" t="n"/>
      <c r="H812" s="11" t="n"/>
      <c r="I812" s="13" t="n"/>
      <c r="J812" s="10" t="n"/>
      <c r="K812" s="13" t="n"/>
      <c r="L812" s="14" t="n"/>
      <c r="M812" s="14" t="n"/>
      <c r="N812" s="15">
        <f>IF(OR(L812="",M812=""),"",M812-L812)</f>
        <v/>
      </c>
      <c r="O812" s="15">
        <f>IF(OR(B812="",L812=""),"",IFERROR(L812-LOOKUP(2,1/($B$4:B811=B812),$M$4:M811),""))</f>
        <v/>
      </c>
      <c r="P812" s="16" t="n"/>
      <c r="Q812" s="16" t="n"/>
      <c r="R812" s="17" t="n"/>
      <c r="S812" s="11" t="n"/>
      <c r="T812" s="18">
        <f>IF(OR(A812="",I812=""),"",A812+I812)</f>
        <v/>
      </c>
      <c r="U812" s="18">
        <f>IF(OR(A812="",K812=""),"",IF(J812="",A812,J812)+K812)</f>
        <v/>
      </c>
    </row>
    <row r="813">
      <c r="A813" s="10" t="n"/>
      <c r="B813" s="11" t="n"/>
      <c r="C813" s="12">
        <f>IF(B813="","",IFERROR(VLOOKUP(B813,'السيارات'!$A$5:$F$104,6,FALSE),""))</f>
        <v/>
      </c>
      <c r="D813" s="11" t="n"/>
      <c r="E813" s="12">
        <f>IF(D813="","",IFERROR(VLOOKUP(D813,'السائقون'!$A$5:$C$154,3,FALSE),""))</f>
        <v/>
      </c>
      <c r="F813" s="11" t="n"/>
      <c r="G813" s="11" t="n"/>
      <c r="H813" s="11" t="n"/>
      <c r="I813" s="13" t="n"/>
      <c r="J813" s="10" t="n"/>
      <c r="K813" s="13" t="n"/>
      <c r="L813" s="14" t="n"/>
      <c r="M813" s="14" t="n"/>
      <c r="N813" s="15">
        <f>IF(OR(L813="",M813=""),"",M813-L813)</f>
        <v/>
      </c>
      <c r="O813" s="15">
        <f>IF(OR(B813="",L813=""),"",IFERROR(L813-LOOKUP(2,1/($B$4:B812=B813),$M$4:M812),""))</f>
        <v/>
      </c>
      <c r="P813" s="16" t="n"/>
      <c r="Q813" s="16" t="n"/>
      <c r="R813" s="17" t="n"/>
      <c r="S813" s="11" t="n"/>
      <c r="T813" s="18">
        <f>IF(OR(A813="",I813=""),"",A813+I813)</f>
        <v/>
      </c>
      <c r="U813" s="18">
        <f>IF(OR(A813="",K813=""),"",IF(J813="",A813,J813)+K813)</f>
        <v/>
      </c>
    </row>
    <row r="814">
      <c r="A814" s="10" t="n"/>
      <c r="B814" s="11" t="n"/>
      <c r="C814" s="12">
        <f>IF(B814="","",IFERROR(VLOOKUP(B814,'السيارات'!$A$5:$F$104,6,FALSE),""))</f>
        <v/>
      </c>
      <c r="D814" s="11" t="n"/>
      <c r="E814" s="12">
        <f>IF(D814="","",IFERROR(VLOOKUP(D814,'السائقون'!$A$5:$C$154,3,FALSE),""))</f>
        <v/>
      </c>
      <c r="F814" s="11" t="n"/>
      <c r="G814" s="11" t="n"/>
      <c r="H814" s="11" t="n"/>
      <c r="I814" s="13" t="n"/>
      <c r="J814" s="10" t="n"/>
      <c r="K814" s="13" t="n"/>
      <c r="L814" s="14" t="n"/>
      <c r="M814" s="14" t="n"/>
      <c r="N814" s="15">
        <f>IF(OR(L814="",M814=""),"",M814-L814)</f>
        <v/>
      </c>
      <c r="O814" s="15">
        <f>IF(OR(B814="",L814=""),"",IFERROR(L814-LOOKUP(2,1/($B$4:B813=B814),$M$4:M813),""))</f>
        <v/>
      </c>
      <c r="P814" s="16" t="n"/>
      <c r="Q814" s="16" t="n"/>
      <c r="R814" s="17" t="n"/>
      <c r="S814" s="11" t="n"/>
      <c r="T814" s="18">
        <f>IF(OR(A814="",I814=""),"",A814+I814)</f>
        <v/>
      </c>
      <c r="U814" s="18">
        <f>IF(OR(A814="",K814=""),"",IF(J814="",A814,J814)+K814)</f>
        <v/>
      </c>
    </row>
    <row r="815">
      <c r="A815" s="10" t="n"/>
      <c r="B815" s="11" t="n"/>
      <c r="C815" s="12">
        <f>IF(B815="","",IFERROR(VLOOKUP(B815,'السيارات'!$A$5:$F$104,6,FALSE),""))</f>
        <v/>
      </c>
      <c r="D815" s="11" t="n"/>
      <c r="E815" s="12">
        <f>IF(D815="","",IFERROR(VLOOKUP(D815,'السائقون'!$A$5:$C$154,3,FALSE),""))</f>
        <v/>
      </c>
      <c r="F815" s="11" t="n"/>
      <c r="G815" s="11" t="n"/>
      <c r="H815" s="11" t="n"/>
      <c r="I815" s="13" t="n"/>
      <c r="J815" s="10" t="n"/>
      <c r="K815" s="13" t="n"/>
      <c r="L815" s="14" t="n"/>
      <c r="M815" s="14" t="n"/>
      <c r="N815" s="15">
        <f>IF(OR(L815="",M815=""),"",M815-L815)</f>
        <v/>
      </c>
      <c r="O815" s="15">
        <f>IF(OR(B815="",L815=""),"",IFERROR(L815-LOOKUP(2,1/($B$4:B814=B815),$M$4:M814),""))</f>
        <v/>
      </c>
      <c r="P815" s="16" t="n"/>
      <c r="Q815" s="16" t="n"/>
      <c r="R815" s="17" t="n"/>
      <c r="S815" s="11" t="n"/>
      <c r="T815" s="18">
        <f>IF(OR(A815="",I815=""),"",A815+I815)</f>
        <v/>
      </c>
      <c r="U815" s="18">
        <f>IF(OR(A815="",K815=""),"",IF(J815="",A815,J815)+K815)</f>
        <v/>
      </c>
    </row>
    <row r="816">
      <c r="A816" s="10" t="n"/>
      <c r="B816" s="11" t="n"/>
      <c r="C816" s="12">
        <f>IF(B816="","",IFERROR(VLOOKUP(B816,'السيارات'!$A$5:$F$104,6,FALSE),""))</f>
        <v/>
      </c>
      <c r="D816" s="11" t="n"/>
      <c r="E816" s="12">
        <f>IF(D816="","",IFERROR(VLOOKUP(D816,'السائقون'!$A$5:$C$154,3,FALSE),""))</f>
        <v/>
      </c>
      <c r="F816" s="11" t="n"/>
      <c r="G816" s="11" t="n"/>
      <c r="H816" s="11" t="n"/>
      <c r="I816" s="13" t="n"/>
      <c r="J816" s="10" t="n"/>
      <c r="K816" s="13" t="n"/>
      <c r="L816" s="14" t="n"/>
      <c r="M816" s="14" t="n"/>
      <c r="N816" s="15">
        <f>IF(OR(L816="",M816=""),"",M816-L816)</f>
        <v/>
      </c>
      <c r="O816" s="15">
        <f>IF(OR(B816="",L816=""),"",IFERROR(L816-LOOKUP(2,1/($B$4:B815=B816),$M$4:M815),""))</f>
        <v/>
      </c>
      <c r="P816" s="16" t="n"/>
      <c r="Q816" s="16" t="n"/>
      <c r="R816" s="17" t="n"/>
      <c r="S816" s="11" t="n"/>
      <c r="T816" s="18">
        <f>IF(OR(A816="",I816=""),"",A816+I816)</f>
        <v/>
      </c>
      <c r="U816" s="18">
        <f>IF(OR(A816="",K816=""),"",IF(J816="",A816,J816)+K816)</f>
        <v/>
      </c>
    </row>
    <row r="817">
      <c r="A817" s="10" t="n"/>
      <c r="B817" s="11" t="n"/>
      <c r="C817" s="12">
        <f>IF(B817="","",IFERROR(VLOOKUP(B817,'السيارات'!$A$5:$F$104,6,FALSE),""))</f>
        <v/>
      </c>
      <c r="D817" s="11" t="n"/>
      <c r="E817" s="12">
        <f>IF(D817="","",IFERROR(VLOOKUP(D817,'السائقون'!$A$5:$C$154,3,FALSE),""))</f>
        <v/>
      </c>
      <c r="F817" s="11" t="n"/>
      <c r="G817" s="11" t="n"/>
      <c r="H817" s="11" t="n"/>
      <c r="I817" s="13" t="n"/>
      <c r="J817" s="10" t="n"/>
      <c r="K817" s="13" t="n"/>
      <c r="L817" s="14" t="n"/>
      <c r="M817" s="14" t="n"/>
      <c r="N817" s="15">
        <f>IF(OR(L817="",M817=""),"",M817-L817)</f>
        <v/>
      </c>
      <c r="O817" s="15">
        <f>IF(OR(B817="",L817=""),"",IFERROR(L817-LOOKUP(2,1/($B$4:B816=B817),$M$4:M816),""))</f>
        <v/>
      </c>
      <c r="P817" s="16" t="n"/>
      <c r="Q817" s="16" t="n"/>
      <c r="R817" s="17" t="n"/>
      <c r="S817" s="11" t="n"/>
      <c r="T817" s="18">
        <f>IF(OR(A817="",I817=""),"",A817+I817)</f>
        <v/>
      </c>
      <c r="U817" s="18">
        <f>IF(OR(A817="",K817=""),"",IF(J817="",A817,J817)+K817)</f>
        <v/>
      </c>
    </row>
    <row r="818">
      <c r="A818" s="10" t="n"/>
      <c r="B818" s="11" t="n"/>
      <c r="C818" s="12">
        <f>IF(B818="","",IFERROR(VLOOKUP(B818,'السيارات'!$A$5:$F$104,6,FALSE),""))</f>
        <v/>
      </c>
      <c r="D818" s="11" t="n"/>
      <c r="E818" s="12">
        <f>IF(D818="","",IFERROR(VLOOKUP(D818,'السائقون'!$A$5:$C$154,3,FALSE),""))</f>
        <v/>
      </c>
      <c r="F818" s="11" t="n"/>
      <c r="G818" s="11" t="n"/>
      <c r="H818" s="11" t="n"/>
      <c r="I818" s="13" t="n"/>
      <c r="J818" s="10" t="n"/>
      <c r="K818" s="13" t="n"/>
      <c r="L818" s="14" t="n"/>
      <c r="M818" s="14" t="n"/>
      <c r="N818" s="15">
        <f>IF(OR(L818="",M818=""),"",M818-L818)</f>
        <v/>
      </c>
      <c r="O818" s="15">
        <f>IF(OR(B818="",L818=""),"",IFERROR(L818-LOOKUP(2,1/($B$4:B817=B818),$M$4:M817),""))</f>
        <v/>
      </c>
      <c r="P818" s="16" t="n"/>
      <c r="Q818" s="16" t="n"/>
      <c r="R818" s="17" t="n"/>
      <c r="S818" s="11" t="n"/>
      <c r="T818" s="18">
        <f>IF(OR(A818="",I818=""),"",A818+I818)</f>
        <v/>
      </c>
      <c r="U818" s="18">
        <f>IF(OR(A818="",K818=""),"",IF(J818="",A818,J818)+K818)</f>
        <v/>
      </c>
    </row>
    <row r="819">
      <c r="A819" s="10" t="n"/>
      <c r="B819" s="11" t="n"/>
      <c r="C819" s="12">
        <f>IF(B819="","",IFERROR(VLOOKUP(B819,'السيارات'!$A$5:$F$104,6,FALSE),""))</f>
        <v/>
      </c>
      <c r="D819" s="11" t="n"/>
      <c r="E819" s="12">
        <f>IF(D819="","",IFERROR(VLOOKUP(D819,'السائقون'!$A$5:$C$154,3,FALSE),""))</f>
        <v/>
      </c>
      <c r="F819" s="11" t="n"/>
      <c r="G819" s="11" t="n"/>
      <c r="H819" s="11" t="n"/>
      <c r="I819" s="13" t="n"/>
      <c r="J819" s="10" t="n"/>
      <c r="K819" s="13" t="n"/>
      <c r="L819" s="14" t="n"/>
      <c r="M819" s="14" t="n"/>
      <c r="N819" s="15">
        <f>IF(OR(L819="",M819=""),"",M819-L819)</f>
        <v/>
      </c>
      <c r="O819" s="15">
        <f>IF(OR(B819="",L819=""),"",IFERROR(L819-LOOKUP(2,1/($B$4:B818=B819),$M$4:M818),""))</f>
        <v/>
      </c>
      <c r="P819" s="16" t="n"/>
      <c r="Q819" s="16" t="n"/>
      <c r="R819" s="17" t="n"/>
      <c r="S819" s="11" t="n"/>
      <c r="T819" s="18">
        <f>IF(OR(A819="",I819=""),"",A819+I819)</f>
        <v/>
      </c>
      <c r="U819" s="18">
        <f>IF(OR(A819="",K819=""),"",IF(J819="",A819,J819)+K819)</f>
        <v/>
      </c>
    </row>
    <row r="820">
      <c r="A820" s="10" t="n"/>
      <c r="B820" s="11" t="n"/>
      <c r="C820" s="12">
        <f>IF(B820="","",IFERROR(VLOOKUP(B820,'السيارات'!$A$5:$F$104,6,FALSE),""))</f>
        <v/>
      </c>
      <c r="D820" s="11" t="n"/>
      <c r="E820" s="12">
        <f>IF(D820="","",IFERROR(VLOOKUP(D820,'السائقون'!$A$5:$C$154,3,FALSE),""))</f>
        <v/>
      </c>
      <c r="F820" s="11" t="n"/>
      <c r="G820" s="11" t="n"/>
      <c r="H820" s="11" t="n"/>
      <c r="I820" s="13" t="n"/>
      <c r="J820" s="10" t="n"/>
      <c r="K820" s="13" t="n"/>
      <c r="L820" s="14" t="n"/>
      <c r="M820" s="14" t="n"/>
      <c r="N820" s="15">
        <f>IF(OR(L820="",M820=""),"",M820-L820)</f>
        <v/>
      </c>
      <c r="O820" s="15">
        <f>IF(OR(B820="",L820=""),"",IFERROR(L820-LOOKUP(2,1/($B$4:B819=B820),$M$4:M819),""))</f>
        <v/>
      </c>
      <c r="P820" s="16" t="n"/>
      <c r="Q820" s="16" t="n"/>
      <c r="R820" s="17" t="n"/>
      <c r="S820" s="11" t="n"/>
      <c r="T820" s="18">
        <f>IF(OR(A820="",I820=""),"",A820+I820)</f>
        <v/>
      </c>
      <c r="U820" s="18">
        <f>IF(OR(A820="",K820=""),"",IF(J820="",A820,J820)+K820)</f>
        <v/>
      </c>
    </row>
    <row r="821">
      <c r="A821" s="10" t="n"/>
      <c r="B821" s="11" t="n"/>
      <c r="C821" s="12">
        <f>IF(B821="","",IFERROR(VLOOKUP(B821,'السيارات'!$A$5:$F$104,6,FALSE),""))</f>
        <v/>
      </c>
      <c r="D821" s="11" t="n"/>
      <c r="E821" s="12">
        <f>IF(D821="","",IFERROR(VLOOKUP(D821,'السائقون'!$A$5:$C$154,3,FALSE),""))</f>
        <v/>
      </c>
      <c r="F821" s="11" t="n"/>
      <c r="G821" s="11" t="n"/>
      <c r="H821" s="11" t="n"/>
      <c r="I821" s="13" t="n"/>
      <c r="J821" s="10" t="n"/>
      <c r="K821" s="13" t="n"/>
      <c r="L821" s="14" t="n"/>
      <c r="M821" s="14" t="n"/>
      <c r="N821" s="15">
        <f>IF(OR(L821="",M821=""),"",M821-L821)</f>
        <v/>
      </c>
      <c r="O821" s="15">
        <f>IF(OR(B821="",L821=""),"",IFERROR(L821-LOOKUP(2,1/($B$4:B820=B821),$M$4:M820),""))</f>
        <v/>
      </c>
      <c r="P821" s="16" t="n"/>
      <c r="Q821" s="16" t="n"/>
      <c r="R821" s="17" t="n"/>
      <c r="S821" s="11" t="n"/>
      <c r="T821" s="18">
        <f>IF(OR(A821="",I821=""),"",A821+I821)</f>
        <v/>
      </c>
      <c r="U821" s="18">
        <f>IF(OR(A821="",K821=""),"",IF(J821="",A821,J821)+K821)</f>
        <v/>
      </c>
    </row>
    <row r="822">
      <c r="A822" s="10" t="n"/>
      <c r="B822" s="11" t="n"/>
      <c r="C822" s="12">
        <f>IF(B822="","",IFERROR(VLOOKUP(B822,'السيارات'!$A$5:$F$104,6,FALSE),""))</f>
        <v/>
      </c>
      <c r="D822" s="11" t="n"/>
      <c r="E822" s="12">
        <f>IF(D822="","",IFERROR(VLOOKUP(D822,'السائقون'!$A$5:$C$154,3,FALSE),""))</f>
        <v/>
      </c>
      <c r="F822" s="11" t="n"/>
      <c r="G822" s="11" t="n"/>
      <c r="H822" s="11" t="n"/>
      <c r="I822" s="13" t="n"/>
      <c r="J822" s="10" t="n"/>
      <c r="K822" s="13" t="n"/>
      <c r="L822" s="14" t="n"/>
      <c r="M822" s="14" t="n"/>
      <c r="N822" s="15">
        <f>IF(OR(L822="",M822=""),"",M822-L822)</f>
        <v/>
      </c>
      <c r="O822" s="15">
        <f>IF(OR(B822="",L822=""),"",IFERROR(L822-LOOKUP(2,1/($B$4:B821=B822),$M$4:M821),""))</f>
        <v/>
      </c>
      <c r="P822" s="16" t="n"/>
      <c r="Q822" s="16" t="n"/>
      <c r="R822" s="17" t="n"/>
      <c r="S822" s="11" t="n"/>
      <c r="T822" s="18">
        <f>IF(OR(A822="",I822=""),"",A822+I822)</f>
        <v/>
      </c>
      <c r="U822" s="18">
        <f>IF(OR(A822="",K822=""),"",IF(J822="",A822,J822)+K822)</f>
        <v/>
      </c>
    </row>
    <row r="823">
      <c r="A823" s="10" t="n"/>
      <c r="B823" s="11" t="n"/>
      <c r="C823" s="12">
        <f>IF(B823="","",IFERROR(VLOOKUP(B823,'السيارات'!$A$5:$F$104,6,FALSE),""))</f>
        <v/>
      </c>
      <c r="D823" s="11" t="n"/>
      <c r="E823" s="12">
        <f>IF(D823="","",IFERROR(VLOOKUP(D823,'السائقون'!$A$5:$C$154,3,FALSE),""))</f>
        <v/>
      </c>
      <c r="F823" s="11" t="n"/>
      <c r="G823" s="11" t="n"/>
      <c r="H823" s="11" t="n"/>
      <c r="I823" s="13" t="n"/>
      <c r="J823" s="10" t="n"/>
      <c r="K823" s="13" t="n"/>
      <c r="L823" s="14" t="n"/>
      <c r="M823" s="14" t="n"/>
      <c r="N823" s="15">
        <f>IF(OR(L823="",M823=""),"",M823-L823)</f>
        <v/>
      </c>
      <c r="O823" s="15">
        <f>IF(OR(B823="",L823=""),"",IFERROR(L823-LOOKUP(2,1/($B$4:B822=B823),$M$4:M822),""))</f>
        <v/>
      </c>
      <c r="P823" s="16" t="n"/>
      <c r="Q823" s="16" t="n"/>
      <c r="R823" s="17" t="n"/>
      <c r="S823" s="11" t="n"/>
      <c r="T823" s="18">
        <f>IF(OR(A823="",I823=""),"",A823+I823)</f>
        <v/>
      </c>
      <c r="U823" s="18">
        <f>IF(OR(A823="",K823=""),"",IF(J823="",A823,J823)+K823)</f>
        <v/>
      </c>
    </row>
    <row r="824">
      <c r="A824" s="10" t="n"/>
      <c r="B824" s="11" t="n"/>
      <c r="C824" s="12">
        <f>IF(B824="","",IFERROR(VLOOKUP(B824,'السيارات'!$A$5:$F$104,6,FALSE),""))</f>
        <v/>
      </c>
      <c r="D824" s="11" t="n"/>
      <c r="E824" s="12">
        <f>IF(D824="","",IFERROR(VLOOKUP(D824,'السائقون'!$A$5:$C$154,3,FALSE),""))</f>
        <v/>
      </c>
      <c r="F824" s="11" t="n"/>
      <c r="G824" s="11" t="n"/>
      <c r="H824" s="11" t="n"/>
      <c r="I824" s="13" t="n"/>
      <c r="J824" s="10" t="n"/>
      <c r="K824" s="13" t="n"/>
      <c r="L824" s="14" t="n"/>
      <c r="M824" s="14" t="n"/>
      <c r="N824" s="15">
        <f>IF(OR(L824="",M824=""),"",M824-L824)</f>
        <v/>
      </c>
      <c r="O824" s="15">
        <f>IF(OR(B824="",L824=""),"",IFERROR(L824-LOOKUP(2,1/($B$4:B823=B824),$M$4:M823),""))</f>
        <v/>
      </c>
      <c r="P824" s="16" t="n"/>
      <c r="Q824" s="16" t="n"/>
      <c r="R824" s="17" t="n"/>
      <c r="S824" s="11" t="n"/>
      <c r="T824" s="18">
        <f>IF(OR(A824="",I824=""),"",A824+I824)</f>
        <v/>
      </c>
      <c r="U824" s="18">
        <f>IF(OR(A824="",K824=""),"",IF(J824="",A824,J824)+K824)</f>
        <v/>
      </c>
    </row>
    <row r="825">
      <c r="A825" s="10" t="n"/>
      <c r="B825" s="11" t="n"/>
      <c r="C825" s="12">
        <f>IF(B825="","",IFERROR(VLOOKUP(B825,'السيارات'!$A$5:$F$104,6,FALSE),""))</f>
        <v/>
      </c>
      <c r="D825" s="11" t="n"/>
      <c r="E825" s="12">
        <f>IF(D825="","",IFERROR(VLOOKUP(D825,'السائقون'!$A$5:$C$154,3,FALSE),""))</f>
        <v/>
      </c>
      <c r="F825" s="11" t="n"/>
      <c r="G825" s="11" t="n"/>
      <c r="H825" s="11" t="n"/>
      <c r="I825" s="13" t="n"/>
      <c r="J825" s="10" t="n"/>
      <c r="K825" s="13" t="n"/>
      <c r="L825" s="14" t="n"/>
      <c r="M825" s="14" t="n"/>
      <c r="N825" s="15">
        <f>IF(OR(L825="",M825=""),"",M825-L825)</f>
        <v/>
      </c>
      <c r="O825" s="15">
        <f>IF(OR(B825="",L825=""),"",IFERROR(L825-LOOKUP(2,1/($B$4:B824=B825),$M$4:M824),""))</f>
        <v/>
      </c>
      <c r="P825" s="16" t="n"/>
      <c r="Q825" s="16" t="n"/>
      <c r="R825" s="17" t="n"/>
      <c r="S825" s="11" t="n"/>
      <c r="T825" s="18">
        <f>IF(OR(A825="",I825=""),"",A825+I825)</f>
        <v/>
      </c>
      <c r="U825" s="18">
        <f>IF(OR(A825="",K825=""),"",IF(J825="",A825,J825)+K825)</f>
        <v/>
      </c>
    </row>
    <row r="826">
      <c r="A826" s="10" t="n"/>
      <c r="B826" s="11" t="n"/>
      <c r="C826" s="12">
        <f>IF(B826="","",IFERROR(VLOOKUP(B826,'السيارات'!$A$5:$F$104,6,FALSE),""))</f>
        <v/>
      </c>
      <c r="D826" s="11" t="n"/>
      <c r="E826" s="12">
        <f>IF(D826="","",IFERROR(VLOOKUP(D826,'السائقون'!$A$5:$C$154,3,FALSE),""))</f>
        <v/>
      </c>
      <c r="F826" s="11" t="n"/>
      <c r="G826" s="11" t="n"/>
      <c r="H826" s="11" t="n"/>
      <c r="I826" s="13" t="n"/>
      <c r="J826" s="10" t="n"/>
      <c r="K826" s="13" t="n"/>
      <c r="L826" s="14" t="n"/>
      <c r="M826" s="14" t="n"/>
      <c r="N826" s="15">
        <f>IF(OR(L826="",M826=""),"",M826-L826)</f>
        <v/>
      </c>
      <c r="O826" s="15">
        <f>IF(OR(B826="",L826=""),"",IFERROR(L826-LOOKUP(2,1/($B$4:B825=B826),$M$4:M825),""))</f>
        <v/>
      </c>
      <c r="P826" s="16" t="n"/>
      <c r="Q826" s="16" t="n"/>
      <c r="R826" s="17" t="n"/>
      <c r="S826" s="11" t="n"/>
      <c r="T826" s="18">
        <f>IF(OR(A826="",I826=""),"",A826+I826)</f>
        <v/>
      </c>
      <c r="U826" s="18">
        <f>IF(OR(A826="",K826=""),"",IF(J826="",A826,J826)+K826)</f>
        <v/>
      </c>
    </row>
    <row r="827">
      <c r="A827" s="10" t="n"/>
      <c r="B827" s="11" t="n"/>
      <c r="C827" s="12">
        <f>IF(B827="","",IFERROR(VLOOKUP(B827,'السيارات'!$A$5:$F$104,6,FALSE),""))</f>
        <v/>
      </c>
      <c r="D827" s="11" t="n"/>
      <c r="E827" s="12">
        <f>IF(D827="","",IFERROR(VLOOKUP(D827,'السائقون'!$A$5:$C$154,3,FALSE),""))</f>
        <v/>
      </c>
      <c r="F827" s="11" t="n"/>
      <c r="G827" s="11" t="n"/>
      <c r="H827" s="11" t="n"/>
      <c r="I827" s="13" t="n"/>
      <c r="J827" s="10" t="n"/>
      <c r="K827" s="13" t="n"/>
      <c r="L827" s="14" t="n"/>
      <c r="M827" s="14" t="n"/>
      <c r="N827" s="15">
        <f>IF(OR(L827="",M827=""),"",M827-L827)</f>
        <v/>
      </c>
      <c r="O827" s="15">
        <f>IF(OR(B827="",L827=""),"",IFERROR(L827-LOOKUP(2,1/($B$4:B826=B827),$M$4:M826),""))</f>
        <v/>
      </c>
      <c r="P827" s="16" t="n"/>
      <c r="Q827" s="16" t="n"/>
      <c r="R827" s="17" t="n"/>
      <c r="S827" s="11" t="n"/>
      <c r="T827" s="18">
        <f>IF(OR(A827="",I827=""),"",A827+I827)</f>
        <v/>
      </c>
      <c r="U827" s="18">
        <f>IF(OR(A827="",K827=""),"",IF(J827="",A827,J827)+K827)</f>
        <v/>
      </c>
    </row>
    <row r="828">
      <c r="A828" s="10" t="n"/>
      <c r="B828" s="11" t="n"/>
      <c r="C828" s="12">
        <f>IF(B828="","",IFERROR(VLOOKUP(B828,'السيارات'!$A$5:$F$104,6,FALSE),""))</f>
        <v/>
      </c>
      <c r="D828" s="11" t="n"/>
      <c r="E828" s="12">
        <f>IF(D828="","",IFERROR(VLOOKUP(D828,'السائقون'!$A$5:$C$154,3,FALSE),""))</f>
        <v/>
      </c>
      <c r="F828" s="11" t="n"/>
      <c r="G828" s="11" t="n"/>
      <c r="H828" s="11" t="n"/>
      <c r="I828" s="13" t="n"/>
      <c r="J828" s="10" t="n"/>
      <c r="K828" s="13" t="n"/>
      <c r="L828" s="14" t="n"/>
      <c r="M828" s="14" t="n"/>
      <c r="N828" s="15">
        <f>IF(OR(L828="",M828=""),"",M828-L828)</f>
        <v/>
      </c>
      <c r="O828" s="15">
        <f>IF(OR(B828="",L828=""),"",IFERROR(L828-LOOKUP(2,1/($B$4:B827=B828),$M$4:M827),""))</f>
        <v/>
      </c>
      <c r="P828" s="16" t="n"/>
      <c r="Q828" s="16" t="n"/>
      <c r="R828" s="17" t="n"/>
      <c r="S828" s="11" t="n"/>
      <c r="T828" s="18">
        <f>IF(OR(A828="",I828=""),"",A828+I828)</f>
        <v/>
      </c>
      <c r="U828" s="18">
        <f>IF(OR(A828="",K828=""),"",IF(J828="",A828,J828)+K828)</f>
        <v/>
      </c>
    </row>
    <row r="829">
      <c r="A829" s="10" t="n"/>
      <c r="B829" s="11" t="n"/>
      <c r="C829" s="12">
        <f>IF(B829="","",IFERROR(VLOOKUP(B829,'السيارات'!$A$5:$F$104,6,FALSE),""))</f>
        <v/>
      </c>
      <c r="D829" s="11" t="n"/>
      <c r="E829" s="12">
        <f>IF(D829="","",IFERROR(VLOOKUP(D829,'السائقون'!$A$5:$C$154,3,FALSE),""))</f>
        <v/>
      </c>
      <c r="F829" s="11" t="n"/>
      <c r="G829" s="11" t="n"/>
      <c r="H829" s="11" t="n"/>
      <c r="I829" s="13" t="n"/>
      <c r="J829" s="10" t="n"/>
      <c r="K829" s="13" t="n"/>
      <c r="L829" s="14" t="n"/>
      <c r="M829" s="14" t="n"/>
      <c r="N829" s="15">
        <f>IF(OR(L829="",M829=""),"",M829-L829)</f>
        <v/>
      </c>
      <c r="O829" s="15">
        <f>IF(OR(B829="",L829=""),"",IFERROR(L829-LOOKUP(2,1/($B$4:B828=B829),$M$4:M828),""))</f>
        <v/>
      </c>
      <c r="P829" s="16" t="n"/>
      <c r="Q829" s="16" t="n"/>
      <c r="R829" s="17" t="n"/>
      <c r="S829" s="11" t="n"/>
      <c r="T829" s="18">
        <f>IF(OR(A829="",I829=""),"",A829+I829)</f>
        <v/>
      </c>
      <c r="U829" s="18">
        <f>IF(OR(A829="",K829=""),"",IF(J829="",A829,J829)+K829)</f>
        <v/>
      </c>
    </row>
    <row r="830">
      <c r="A830" s="10" t="n"/>
      <c r="B830" s="11" t="n"/>
      <c r="C830" s="12">
        <f>IF(B830="","",IFERROR(VLOOKUP(B830,'السيارات'!$A$5:$F$104,6,FALSE),""))</f>
        <v/>
      </c>
      <c r="D830" s="11" t="n"/>
      <c r="E830" s="12">
        <f>IF(D830="","",IFERROR(VLOOKUP(D830,'السائقون'!$A$5:$C$154,3,FALSE),""))</f>
        <v/>
      </c>
      <c r="F830" s="11" t="n"/>
      <c r="G830" s="11" t="n"/>
      <c r="H830" s="11" t="n"/>
      <c r="I830" s="13" t="n"/>
      <c r="J830" s="10" t="n"/>
      <c r="K830" s="13" t="n"/>
      <c r="L830" s="14" t="n"/>
      <c r="M830" s="14" t="n"/>
      <c r="N830" s="15">
        <f>IF(OR(L830="",M830=""),"",M830-L830)</f>
        <v/>
      </c>
      <c r="O830" s="15">
        <f>IF(OR(B830="",L830=""),"",IFERROR(L830-LOOKUP(2,1/($B$4:B829=B830),$M$4:M829),""))</f>
        <v/>
      </c>
      <c r="P830" s="16" t="n"/>
      <c r="Q830" s="16" t="n"/>
      <c r="R830" s="17" t="n"/>
      <c r="S830" s="11" t="n"/>
      <c r="T830" s="18">
        <f>IF(OR(A830="",I830=""),"",A830+I830)</f>
        <v/>
      </c>
      <c r="U830" s="18">
        <f>IF(OR(A830="",K830=""),"",IF(J830="",A830,J830)+K830)</f>
        <v/>
      </c>
    </row>
    <row r="831">
      <c r="A831" s="10" t="n"/>
      <c r="B831" s="11" t="n"/>
      <c r="C831" s="12">
        <f>IF(B831="","",IFERROR(VLOOKUP(B831,'السيارات'!$A$5:$F$104,6,FALSE),""))</f>
        <v/>
      </c>
      <c r="D831" s="11" t="n"/>
      <c r="E831" s="12">
        <f>IF(D831="","",IFERROR(VLOOKUP(D831,'السائقون'!$A$5:$C$154,3,FALSE),""))</f>
        <v/>
      </c>
      <c r="F831" s="11" t="n"/>
      <c r="G831" s="11" t="n"/>
      <c r="H831" s="11" t="n"/>
      <c r="I831" s="13" t="n"/>
      <c r="J831" s="10" t="n"/>
      <c r="K831" s="13" t="n"/>
      <c r="L831" s="14" t="n"/>
      <c r="M831" s="14" t="n"/>
      <c r="N831" s="15">
        <f>IF(OR(L831="",M831=""),"",M831-L831)</f>
        <v/>
      </c>
      <c r="O831" s="15">
        <f>IF(OR(B831="",L831=""),"",IFERROR(L831-LOOKUP(2,1/($B$4:B830=B831),$M$4:M830),""))</f>
        <v/>
      </c>
      <c r="P831" s="16" t="n"/>
      <c r="Q831" s="16" t="n"/>
      <c r="R831" s="17" t="n"/>
      <c r="S831" s="11" t="n"/>
      <c r="T831" s="18">
        <f>IF(OR(A831="",I831=""),"",A831+I831)</f>
        <v/>
      </c>
      <c r="U831" s="18">
        <f>IF(OR(A831="",K831=""),"",IF(J831="",A831,J831)+K831)</f>
        <v/>
      </c>
    </row>
    <row r="832">
      <c r="A832" s="10" t="n"/>
      <c r="B832" s="11" t="n"/>
      <c r="C832" s="12">
        <f>IF(B832="","",IFERROR(VLOOKUP(B832,'السيارات'!$A$5:$F$104,6,FALSE),""))</f>
        <v/>
      </c>
      <c r="D832" s="11" t="n"/>
      <c r="E832" s="12">
        <f>IF(D832="","",IFERROR(VLOOKUP(D832,'السائقون'!$A$5:$C$154,3,FALSE),""))</f>
        <v/>
      </c>
      <c r="F832" s="11" t="n"/>
      <c r="G832" s="11" t="n"/>
      <c r="H832" s="11" t="n"/>
      <c r="I832" s="13" t="n"/>
      <c r="J832" s="10" t="n"/>
      <c r="K832" s="13" t="n"/>
      <c r="L832" s="14" t="n"/>
      <c r="M832" s="14" t="n"/>
      <c r="N832" s="15">
        <f>IF(OR(L832="",M832=""),"",M832-L832)</f>
        <v/>
      </c>
      <c r="O832" s="15">
        <f>IF(OR(B832="",L832=""),"",IFERROR(L832-LOOKUP(2,1/($B$4:B831=B832),$M$4:M831),""))</f>
        <v/>
      </c>
      <c r="P832" s="16" t="n"/>
      <c r="Q832" s="16" t="n"/>
      <c r="R832" s="17" t="n"/>
      <c r="S832" s="11" t="n"/>
      <c r="T832" s="18">
        <f>IF(OR(A832="",I832=""),"",A832+I832)</f>
        <v/>
      </c>
      <c r="U832" s="18">
        <f>IF(OR(A832="",K832=""),"",IF(J832="",A832,J832)+K832)</f>
        <v/>
      </c>
    </row>
    <row r="833">
      <c r="A833" s="10" t="n"/>
      <c r="B833" s="11" t="n"/>
      <c r="C833" s="12">
        <f>IF(B833="","",IFERROR(VLOOKUP(B833,'السيارات'!$A$5:$F$104,6,FALSE),""))</f>
        <v/>
      </c>
      <c r="D833" s="11" t="n"/>
      <c r="E833" s="12">
        <f>IF(D833="","",IFERROR(VLOOKUP(D833,'السائقون'!$A$5:$C$154,3,FALSE),""))</f>
        <v/>
      </c>
      <c r="F833" s="11" t="n"/>
      <c r="G833" s="11" t="n"/>
      <c r="H833" s="11" t="n"/>
      <c r="I833" s="13" t="n"/>
      <c r="J833" s="10" t="n"/>
      <c r="K833" s="13" t="n"/>
      <c r="L833" s="14" t="n"/>
      <c r="M833" s="14" t="n"/>
      <c r="N833" s="15">
        <f>IF(OR(L833="",M833=""),"",M833-L833)</f>
        <v/>
      </c>
      <c r="O833" s="15">
        <f>IF(OR(B833="",L833=""),"",IFERROR(L833-LOOKUP(2,1/($B$4:B832=B833),$M$4:M832),""))</f>
        <v/>
      </c>
      <c r="P833" s="16" t="n"/>
      <c r="Q833" s="16" t="n"/>
      <c r="R833" s="17" t="n"/>
      <c r="S833" s="11" t="n"/>
      <c r="T833" s="18">
        <f>IF(OR(A833="",I833=""),"",A833+I833)</f>
        <v/>
      </c>
      <c r="U833" s="18">
        <f>IF(OR(A833="",K833=""),"",IF(J833="",A833,J833)+K833)</f>
        <v/>
      </c>
    </row>
    <row r="834">
      <c r="A834" s="10" t="n"/>
      <c r="B834" s="11" t="n"/>
      <c r="C834" s="12">
        <f>IF(B834="","",IFERROR(VLOOKUP(B834,'السيارات'!$A$5:$F$104,6,FALSE),""))</f>
        <v/>
      </c>
      <c r="D834" s="11" t="n"/>
      <c r="E834" s="12">
        <f>IF(D834="","",IFERROR(VLOOKUP(D834,'السائقون'!$A$5:$C$154,3,FALSE),""))</f>
        <v/>
      </c>
      <c r="F834" s="11" t="n"/>
      <c r="G834" s="11" t="n"/>
      <c r="H834" s="11" t="n"/>
      <c r="I834" s="13" t="n"/>
      <c r="J834" s="10" t="n"/>
      <c r="K834" s="13" t="n"/>
      <c r="L834" s="14" t="n"/>
      <c r="M834" s="14" t="n"/>
      <c r="N834" s="15">
        <f>IF(OR(L834="",M834=""),"",M834-L834)</f>
        <v/>
      </c>
      <c r="O834" s="15">
        <f>IF(OR(B834="",L834=""),"",IFERROR(L834-LOOKUP(2,1/($B$4:B833=B834),$M$4:M833),""))</f>
        <v/>
      </c>
      <c r="P834" s="16" t="n"/>
      <c r="Q834" s="16" t="n"/>
      <c r="R834" s="17" t="n"/>
      <c r="S834" s="11" t="n"/>
      <c r="T834" s="18">
        <f>IF(OR(A834="",I834=""),"",A834+I834)</f>
        <v/>
      </c>
      <c r="U834" s="18">
        <f>IF(OR(A834="",K834=""),"",IF(J834="",A834,J834)+K834)</f>
        <v/>
      </c>
    </row>
    <row r="835">
      <c r="A835" s="10" t="n"/>
      <c r="B835" s="11" t="n"/>
      <c r="C835" s="12">
        <f>IF(B835="","",IFERROR(VLOOKUP(B835,'السيارات'!$A$5:$F$104,6,FALSE),""))</f>
        <v/>
      </c>
      <c r="D835" s="11" t="n"/>
      <c r="E835" s="12">
        <f>IF(D835="","",IFERROR(VLOOKUP(D835,'السائقون'!$A$5:$C$154,3,FALSE),""))</f>
        <v/>
      </c>
      <c r="F835" s="11" t="n"/>
      <c r="G835" s="11" t="n"/>
      <c r="H835" s="11" t="n"/>
      <c r="I835" s="13" t="n"/>
      <c r="J835" s="10" t="n"/>
      <c r="K835" s="13" t="n"/>
      <c r="L835" s="14" t="n"/>
      <c r="M835" s="14" t="n"/>
      <c r="N835" s="15">
        <f>IF(OR(L835="",M835=""),"",M835-L835)</f>
        <v/>
      </c>
      <c r="O835" s="15">
        <f>IF(OR(B835="",L835=""),"",IFERROR(L835-LOOKUP(2,1/($B$4:B834=B835),$M$4:M834),""))</f>
        <v/>
      </c>
      <c r="P835" s="16" t="n"/>
      <c r="Q835" s="16" t="n"/>
      <c r="R835" s="17" t="n"/>
      <c r="S835" s="11" t="n"/>
      <c r="T835" s="18">
        <f>IF(OR(A835="",I835=""),"",A835+I835)</f>
        <v/>
      </c>
      <c r="U835" s="18">
        <f>IF(OR(A835="",K835=""),"",IF(J835="",A835,J835)+K835)</f>
        <v/>
      </c>
    </row>
    <row r="836">
      <c r="A836" s="10" t="n"/>
      <c r="B836" s="11" t="n"/>
      <c r="C836" s="12">
        <f>IF(B836="","",IFERROR(VLOOKUP(B836,'السيارات'!$A$5:$F$104,6,FALSE),""))</f>
        <v/>
      </c>
      <c r="D836" s="11" t="n"/>
      <c r="E836" s="12">
        <f>IF(D836="","",IFERROR(VLOOKUP(D836,'السائقون'!$A$5:$C$154,3,FALSE),""))</f>
        <v/>
      </c>
      <c r="F836" s="11" t="n"/>
      <c r="G836" s="11" t="n"/>
      <c r="H836" s="11" t="n"/>
      <c r="I836" s="13" t="n"/>
      <c r="J836" s="10" t="n"/>
      <c r="K836" s="13" t="n"/>
      <c r="L836" s="14" t="n"/>
      <c r="M836" s="14" t="n"/>
      <c r="N836" s="15">
        <f>IF(OR(L836="",M836=""),"",M836-L836)</f>
        <v/>
      </c>
      <c r="O836" s="15">
        <f>IF(OR(B836="",L836=""),"",IFERROR(L836-LOOKUP(2,1/($B$4:B835=B836),$M$4:M835),""))</f>
        <v/>
      </c>
      <c r="P836" s="16" t="n"/>
      <c r="Q836" s="16" t="n"/>
      <c r="R836" s="17" t="n"/>
      <c r="S836" s="11" t="n"/>
      <c r="T836" s="18">
        <f>IF(OR(A836="",I836=""),"",A836+I836)</f>
        <v/>
      </c>
      <c r="U836" s="18">
        <f>IF(OR(A836="",K836=""),"",IF(J836="",A836,J836)+K836)</f>
        <v/>
      </c>
    </row>
    <row r="837">
      <c r="A837" s="10" t="n"/>
      <c r="B837" s="11" t="n"/>
      <c r="C837" s="12">
        <f>IF(B837="","",IFERROR(VLOOKUP(B837,'السيارات'!$A$5:$F$104,6,FALSE),""))</f>
        <v/>
      </c>
      <c r="D837" s="11" t="n"/>
      <c r="E837" s="12">
        <f>IF(D837="","",IFERROR(VLOOKUP(D837,'السائقون'!$A$5:$C$154,3,FALSE),""))</f>
        <v/>
      </c>
      <c r="F837" s="11" t="n"/>
      <c r="G837" s="11" t="n"/>
      <c r="H837" s="11" t="n"/>
      <c r="I837" s="13" t="n"/>
      <c r="J837" s="10" t="n"/>
      <c r="K837" s="13" t="n"/>
      <c r="L837" s="14" t="n"/>
      <c r="M837" s="14" t="n"/>
      <c r="N837" s="15">
        <f>IF(OR(L837="",M837=""),"",M837-L837)</f>
        <v/>
      </c>
      <c r="O837" s="15">
        <f>IF(OR(B837="",L837=""),"",IFERROR(L837-LOOKUP(2,1/($B$4:B836=B837),$M$4:M836),""))</f>
        <v/>
      </c>
      <c r="P837" s="16" t="n"/>
      <c r="Q837" s="16" t="n"/>
      <c r="R837" s="17" t="n"/>
      <c r="S837" s="11" t="n"/>
      <c r="T837" s="18">
        <f>IF(OR(A837="",I837=""),"",A837+I837)</f>
        <v/>
      </c>
      <c r="U837" s="18">
        <f>IF(OR(A837="",K837=""),"",IF(J837="",A837,J837)+K837)</f>
        <v/>
      </c>
    </row>
    <row r="838">
      <c r="A838" s="10" t="n"/>
      <c r="B838" s="11" t="n"/>
      <c r="C838" s="12">
        <f>IF(B838="","",IFERROR(VLOOKUP(B838,'السيارات'!$A$5:$F$104,6,FALSE),""))</f>
        <v/>
      </c>
      <c r="D838" s="11" t="n"/>
      <c r="E838" s="12">
        <f>IF(D838="","",IFERROR(VLOOKUP(D838,'السائقون'!$A$5:$C$154,3,FALSE),""))</f>
        <v/>
      </c>
      <c r="F838" s="11" t="n"/>
      <c r="G838" s="11" t="n"/>
      <c r="H838" s="11" t="n"/>
      <c r="I838" s="13" t="n"/>
      <c r="J838" s="10" t="n"/>
      <c r="K838" s="13" t="n"/>
      <c r="L838" s="14" t="n"/>
      <c r="M838" s="14" t="n"/>
      <c r="N838" s="15">
        <f>IF(OR(L838="",M838=""),"",M838-L838)</f>
        <v/>
      </c>
      <c r="O838" s="15">
        <f>IF(OR(B838="",L838=""),"",IFERROR(L838-LOOKUP(2,1/($B$4:B837=B838),$M$4:M837),""))</f>
        <v/>
      </c>
      <c r="P838" s="16" t="n"/>
      <c r="Q838" s="16" t="n"/>
      <c r="R838" s="17" t="n"/>
      <c r="S838" s="11" t="n"/>
      <c r="T838" s="18">
        <f>IF(OR(A838="",I838=""),"",A838+I838)</f>
        <v/>
      </c>
      <c r="U838" s="18">
        <f>IF(OR(A838="",K838=""),"",IF(J838="",A838,J838)+K838)</f>
        <v/>
      </c>
    </row>
    <row r="839">
      <c r="A839" s="10" t="n"/>
      <c r="B839" s="11" t="n"/>
      <c r="C839" s="12">
        <f>IF(B839="","",IFERROR(VLOOKUP(B839,'السيارات'!$A$5:$F$104,6,FALSE),""))</f>
        <v/>
      </c>
      <c r="D839" s="11" t="n"/>
      <c r="E839" s="12">
        <f>IF(D839="","",IFERROR(VLOOKUP(D839,'السائقون'!$A$5:$C$154,3,FALSE),""))</f>
        <v/>
      </c>
      <c r="F839" s="11" t="n"/>
      <c r="G839" s="11" t="n"/>
      <c r="H839" s="11" t="n"/>
      <c r="I839" s="13" t="n"/>
      <c r="J839" s="10" t="n"/>
      <c r="K839" s="13" t="n"/>
      <c r="L839" s="14" t="n"/>
      <c r="M839" s="14" t="n"/>
      <c r="N839" s="15">
        <f>IF(OR(L839="",M839=""),"",M839-L839)</f>
        <v/>
      </c>
      <c r="O839" s="15">
        <f>IF(OR(B839="",L839=""),"",IFERROR(L839-LOOKUP(2,1/($B$4:B838=B839),$M$4:M838),""))</f>
        <v/>
      </c>
      <c r="P839" s="16" t="n"/>
      <c r="Q839" s="16" t="n"/>
      <c r="R839" s="17" t="n"/>
      <c r="S839" s="11" t="n"/>
      <c r="T839" s="18">
        <f>IF(OR(A839="",I839=""),"",A839+I839)</f>
        <v/>
      </c>
      <c r="U839" s="18">
        <f>IF(OR(A839="",K839=""),"",IF(J839="",A839,J839)+K839)</f>
        <v/>
      </c>
    </row>
    <row r="840">
      <c r="A840" s="10" t="n"/>
      <c r="B840" s="11" t="n"/>
      <c r="C840" s="12">
        <f>IF(B840="","",IFERROR(VLOOKUP(B840,'السيارات'!$A$5:$F$104,6,FALSE),""))</f>
        <v/>
      </c>
      <c r="D840" s="11" t="n"/>
      <c r="E840" s="12">
        <f>IF(D840="","",IFERROR(VLOOKUP(D840,'السائقون'!$A$5:$C$154,3,FALSE),""))</f>
        <v/>
      </c>
      <c r="F840" s="11" t="n"/>
      <c r="G840" s="11" t="n"/>
      <c r="H840" s="11" t="n"/>
      <c r="I840" s="13" t="n"/>
      <c r="J840" s="10" t="n"/>
      <c r="K840" s="13" t="n"/>
      <c r="L840" s="14" t="n"/>
      <c r="M840" s="14" t="n"/>
      <c r="N840" s="15">
        <f>IF(OR(L840="",M840=""),"",M840-L840)</f>
        <v/>
      </c>
      <c r="O840" s="15">
        <f>IF(OR(B840="",L840=""),"",IFERROR(L840-LOOKUP(2,1/($B$4:B839=B840),$M$4:M839),""))</f>
        <v/>
      </c>
      <c r="P840" s="16" t="n"/>
      <c r="Q840" s="16" t="n"/>
      <c r="R840" s="17" t="n"/>
      <c r="S840" s="11" t="n"/>
      <c r="T840" s="18">
        <f>IF(OR(A840="",I840=""),"",A840+I840)</f>
        <v/>
      </c>
      <c r="U840" s="18">
        <f>IF(OR(A840="",K840=""),"",IF(J840="",A840,J840)+K840)</f>
        <v/>
      </c>
    </row>
    <row r="841">
      <c r="A841" s="10" t="n"/>
      <c r="B841" s="11" t="n"/>
      <c r="C841" s="12">
        <f>IF(B841="","",IFERROR(VLOOKUP(B841,'السيارات'!$A$5:$F$104,6,FALSE),""))</f>
        <v/>
      </c>
      <c r="D841" s="11" t="n"/>
      <c r="E841" s="12">
        <f>IF(D841="","",IFERROR(VLOOKUP(D841,'السائقون'!$A$5:$C$154,3,FALSE),""))</f>
        <v/>
      </c>
      <c r="F841" s="11" t="n"/>
      <c r="G841" s="11" t="n"/>
      <c r="H841" s="11" t="n"/>
      <c r="I841" s="13" t="n"/>
      <c r="J841" s="10" t="n"/>
      <c r="K841" s="13" t="n"/>
      <c r="L841" s="14" t="n"/>
      <c r="M841" s="14" t="n"/>
      <c r="N841" s="15">
        <f>IF(OR(L841="",M841=""),"",M841-L841)</f>
        <v/>
      </c>
      <c r="O841" s="15">
        <f>IF(OR(B841="",L841=""),"",IFERROR(L841-LOOKUP(2,1/($B$4:B840=B841),$M$4:M840),""))</f>
        <v/>
      </c>
      <c r="P841" s="16" t="n"/>
      <c r="Q841" s="16" t="n"/>
      <c r="R841" s="17" t="n"/>
      <c r="S841" s="11" t="n"/>
      <c r="T841" s="18">
        <f>IF(OR(A841="",I841=""),"",A841+I841)</f>
        <v/>
      </c>
      <c r="U841" s="18">
        <f>IF(OR(A841="",K841=""),"",IF(J841="",A841,J841)+K841)</f>
        <v/>
      </c>
    </row>
    <row r="842">
      <c r="A842" s="10" t="n"/>
      <c r="B842" s="11" t="n"/>
      <c r="C842" s="12">
        <f>IF(B842="","",IFERROR(VLOOKUP(B842,'السيارات'!$A$5:$F$104,6,FALSE),""))</f>
        <v/>
      </c>
      <c r="D842" s="11" t="n"/>
      <c r="E842" s="12">
        <f>IF(D842="","",IFERROR(VLOOKUP(D842,'السائقون'!$A$5:$C$154,3,FALSE),""))</f>
        <v/>
      </c>
      <c r="F842" s="11" t="n"/>
      <c r="G842" s="11" t="n"/>
      <c r="H842" s="11" t="n"/>
      <c r="I842" s="13" t="n"/>
      <c r="J842" s="10" t="n"/>
      <c r="K842" s="13" t="n"/>
      <c r="L842" s="14" t="n"/>
      <c r="M842" s="14" t="n"/>
      <c r="N842" s="15">
        <f>IF(OR(L842="",M842=""),"",M842-L842)</f>
        <v/>
      </c>
      <c r="O842" s="15">
        <f>IF(OR(B842="",L842=""),"",IFERROR(L842-LOOKUP(2,1/($B$4:B841=B842),$M$4:M841),""))</f>
        <v/>
      </c>
      <c r="P842" s="16" t="n"/>
      <c r="Q842" s="16" t="n"/>
      <c r="R842" s="17" t="n"/>
      <c r="S842" s="11" t="n"/>
      <c r="T842" s="18">
        <f>IF(OR(A842="",I842=""),"",A842+I842)</f>
        <v/>
      </c>
      <c r="U842" s="18">
        <f>IF(OR(A842="",K842=""),"",IF(J842="",A842,J842)+K842)</f>
        <v/>
      </c>
    </row>
    <row r="843">
      <c r="A843" s="10" t="n"/>
      <c r="B843" s="11" t="n"/>
      <c r="C843" s="12">
        <f>IF(B843="","",IFERROR(VLOOKUP(B843,'السيارات'!$A$5:$F$104,6,FALSE),""))</f>
        <v/>
      </c>
      <c r="D843" s="11" t="n"/>
      <c r="E843" s="12">
        <f>IF(D843="","",IFERROR(VLOOKUP(D843,'السائقون'!$A$5:$C$154,3,FALSE),""))</f>
        <v/>
      </c>
      <c r="F843" s="11" t="n"/>
      <c r="G843" s="11" t="n"/>
      <c r="H843" s="11" t="n"/>
      <c r="I843" s="13" t="n"/>
      <c r="J843" s="10" t="n"/>
      <c r="K843" s="13" t="n"/>
      <c r="L843" s="14" t="n"/>
      <c r="M843" s="14" t="n"/>
      <c r="N843" s="15">
        <f>IF(OR(L843="",M843=""),"",M843-L843)</f>
        <v/>
      </c>
      <c r="O843" s="15">
        <f>IF(OR(B843="",L843=""),"",IFERROR(L843-LOOKUP(2,1/($B$4:B842=B843),$M$4:M842),""))</f>
        <v/>
      </c>
      <c r="P843" s="16" t="n"/>
      <c r="Q843" s="16" t="n"/>
      <c r="R843" s="17" t="n"/>
      <c r="S843" s="11" t="n"/>
      <c r="T843" s="18">
        <f>IF(OR(A843="",I843=""),"",A843+I843)</f>
        <v/>
      </c>
      <c r="U843" s="18">
        <f>IF(OR(A843="",K843=""),"",IF(J843="",A843,J843)+K843)</f>
        <v/>
      </c>
    </row>
    <row r="844">
      <c r="A844" s="10" t="n"/>
      <c r="B844" s="11" t="n"/>
      <c r="C844" s="12">
        <f>IF(B844="","",IFERROR(VLOOKUP(B844,'السيارات'!$A$5:$F$104,6,FALSE),""))</f>
        <v/>
      </c>
      <c r="D844" s="11" t="n"/>
      <c r="E844" s="12">
        <f>IF(D844="","",IFERROR(VLOOKUP(D844,'السائقون'!$A$5:$C$154,3,FALSE),""))</f>
        <v/>
      </c>
      <c r="F844" s="11" t="n"/>
      <c r="G844" s="11" t="n"/>
      <c r="H844" s="11" t="n"/>
      <c r="I844" s="13" t="n"/>
      <c r="J844" s="10" t="n"/>
      <c r="K844" s="13" t="n"/>
      <c r="L844" s="14" t="n"/>
      <c r="M844" s="14" t="n"/>
      <c r="N844" s="15">
        <f>IF(OR(L844="",M844=""),"",M844-L844)</f>
        <v/>
      </c>
      <c r="O844" s="15">
        <f>IF(OR(B844="",L844=""),"",IFERROR(L844-LOOKUP(2,1/($B$4:B843=B844),$M$4:M843),""))</f>
        <v/>
      </c>
      <c r="P844" s="16" t="n"/>
      <c r="Q844" s="16" t="n"/>
      <c r="R844" s="17" t="n"/>
      <c r="S844" s="11" t="n"/>
      <c r="T844" s="18">
        <f>IF(OR(A844="",I844=""),"",A844+I844)</f>
        <v/>
      </c>
      <c r="U844" s="18">
        <f>IF(OR(A844="",K844=""),"",IF(J844="",A844,J844)+K844)</f>
        <v/>
      </c>
    </row>
    <row r="845">
      <c r="A845" s="10" t="n"/>
      <c r="B845" s="11" t="n"/>
      <c r="C845" s="12">
        <f>IF(B845="","",IFERROR(VLOOKUP(B845,'السيارات'!$A$5:$F$104,6,FALSE),""))</f>
        <v/>
      </c>
      <c r="D845" s="11" t="n"/>
      <c r="E845" s="12">
        <f>IF(D845="","",IFERROR(VLOOKUP(D845,'السائقون'!$A$5:$C$154,3,FALSE),""))</f>
        <v/>
      </c>
      <c r="F845" s="11" t="n"/>
      <c r="G845" s="11" t="n"/>
      <c r="H845" s="11" t="n"/>
      <c r="I845" s="13" t="n"/>
      <c r="J845" s="10" t="n"/>
      <c r="K845" s="13" t="n"/>
      <c r="L845" s="14" t="n"/>
      <c r="M845" s="14" t="n"/>
      <c r="N845" s="15">
        <f>IF(OR(L845="",M845=""),"",M845-L845)</f>
        <v/>
      </c>
      <c r="O845" s="15">
        <f>IF(OR(B845="",L845=""),"",IFERROR(L845-LOOKUP(2,1/($B$4:B844=B845),$M$4:M844),""))</f>
        <v/>
      </c>
      <c r="P845" s="16" t="n"/>
      <c r="Q845" s="16" t="n"/>
      <c r="R845" s="17" t="n"/>
      <c r="S845" s="11" t="n"/>
      <c r="T845" s="18">
        <f>IF(OR(A845="",I845=""),"",A845+I845)</f>
        <v/>
      </c>
      <c r="U845" s="18">
        <f>IF(OR(A845="",K845=""),"",IF(J845="",A845,J845)+K845)</f>
        <v/>
      </c>
    </row>
    <row r="846">
      <c r="A846" s="10" t="n"/>
      <c r="B846" s="11" t="n"/>
      <c r="C846" s="12">
        <f>IF(B846="","",IFERROR(VLOOKUP(B846,'السيارات'!$A$5:$F$104,6,FALSE),""))</f>
        <v/>
      </c>
      <c r="D846" s="11" t="n"/>
      <c r="E846" s="12">
        <f>IF(D846="","",IFERROR(VLOOKUP(D846,'السائقون'!$A$5:$C$154,3,FALSE),""))</f>
        <v/>
      </c>
      <c r="F846" s="11" t="n"/>
      <c r="G846" s="11" t="n"/>
      <c r="H846" s="11" t="n"/>
      <c r="I846" s="13" t="n"/>
      <c r="J846" s="10" t="n"/>
      <c r="K846" s="13" t="n"/>
      <c r="L846" s="14" t="n"/>
      <c r="M846" s="14" t="n"/>
      <c r="N846" s="15">
        <f>IF(OR(L846="",M846=""),"",M846-L846)</f>
        <v/>
      </c>
      <c r="O846" s="15">
        <f>IF(OR(B846="",L846=""),"",IFERROR(L846-LOOKUP(2,1/($B$4:B845=B846),$M$4:M845),""))</f>
        <v/>
      </c>
      <c r="P846" s="16" t="n"/>
      <c r="Q846" s="16" t="n"/>
      <c r="R846" s="17" t="n"/>
      <c r="S846" s="11" t="n"/>
      <c r="T846" s="18">
        <f>IF(OR(A846="",I846=""),"",A846+I846)</f>
        <v/>
      </c>
      <c r="U846" s="18">
        <f>IF(OR(A846="",K846=""),"",IF(J846="",A846,J846)+K846)</f>
        <v/>
      </c>
    </row>
    <row r="847">
      <c r="A847" s="10" t="n"/>
      <c r="B847" s="11" t="n"/>
      <c r="C847" s="12">
        <f>IF(B847="","",IFERROR(VLOOKUP(B847,'السيارات'!$A$5:$F$104,6,FALSE),""))</f>
        <v/>
      </c>
      <c r="D847" s="11" t="n"/>
      <c r="E847" s="12">
        <f>IF(D847="","",IFERROR(VLOOKUP(D847,'السائقون'!$A$5:$C$154,3,FALSE),""))</f>
        <v/>
      </c>
      <c r="F847" s="11" t="n"/>
      <c r="G847" s="11" t="n"/>
      <c r="H847" s="11" t="n"/>
      <c r="I847" s="13" t="n"/>
      <c r="J847" s="10" t="n"/>
      <c r="K847" s="13" t="n"/>
      <c r="L847" s="14" t="n"/>
      <c r="M847" s="14" t="n"/>
      <c r="N847" s="15">
        <f>IF(OR(L847="",M847=""),"",M847-L847)</f>
        <v/>
      </c>
      <c r="O847" s="15">
        <f>IF(OR(B847="",L847=""),"",IFERROR(L847-LOOKUP(2,1/($B$4:B846=B847),$M$4:M846),""))</f>
        <v/>
      </c>
      <c r="P847" s="16" t="n"/>
      <c r="Q847" s="16" t="n"/>
      <c r="R847" s="17" t="n"/>
      <c r="S847" s="11" t="n"/>
      <c r="T847" s="18">
        <f>IF(OR(A847="",I847=""),"",A847+I847)</f>
        <v/>
      </c>
      <c r="U847" s="18">
        <f>IF(OR(A847="",K847=""),"",IF(J847="",A847,J847)+K847)</f>
        <v/>
      </c>
    </row>
    <row r="848">
      <c r="A848" s="10" t="n"/>
      <c r="B848" s="11" t="n"/>
      <c r="C848" s="12">
        <f>IF(B848="","",IFERROR(VLOOKUP(B848,'السيارات'!$A$5:$F$104,6,FALSE),""))</f>
        <v/>
      </c>
      <c r="D848" s="11" t="n"/>
      <c r="E848" s="12">
        <f>IF(D848="","",IFERROR(VLOOKUP(D848,'السائقون'!$A$5:$C$154,3,FALSE),""))</f>
        <v/>
      </c>
      <c r="F848" s="11" t="n"/>
      <c r="G848" s="11" t="n"/>
      <c r="H848" s="11" t="n"/>
      <c r="I848" s="13" t="n"/>
      <c r="J848" s="10" t="n"/>
      <c r="K848" s="13" t="n"/>
      <c r="L848" s="14" t="n"/>
      <c r="M848" s="14" t="n"/>
      <c r="N848" s="15">
        <f>IF(OR(L848="",M848=""),"",M848-L848)</f>
        <v/>
      </c>
      <c r="O848" s="15">
        <f>IF(OR(B848="",L848=""),"",IFERROR(L848-LOOKUP(2,1/($B$4:B847=B848),$M$4:M847),""))</f>
        <v/>
      </c>
      <c r="P848" s="16" t="n"/>
      <c r="Q848" s="16" t="n"/>
      <c r="R848" s="17" t="n"/>
      <c r="S848" s="11" t="n"/>
      <c r="T848" s="18">
        <f>IF(OR(A848="",I848=""),"",A848+I848)</f>
        <v/>
      </c>
      <c r="U848" s="18">
        <f>IF(OR(A848="",K848=""),"",IF(J848="",A848,J848)+K848)</f>
        <v/>
      </c>
    </row>
    <row r="849">
      <c r="A849" s="10" t="n"/>
      <c r="B849" s="11" t="n"/>
      <c r="C849" s="12">
        <f>IF(B849="","",IFERROR(VLOOKUP(B849,'السيارات'!$A$5:$F$104,6,FALSE),""))</f>
        <v/>
      </c>
      <c r="D849" s="11" t="n"/>
      <c r="E849" s="12">
        <f>IF(D849="","",IFERROR(VLOOKUP(D849,'السائقون'!$A$5:$C$154,3,FALSE),""))</f>
        <v/>
      </c>
      <c r="F849" s="11" t="n"/>
      <c r="G849" s="11" t="n"/>
      <c r="H849" s="11" t="n"/>
      <c r="I849" s="13" t="n"/>
      <c r="J849" s="10" t="n"/>
      <c r="K849" s="13" t="n"/>
      <c r="L849" s="14" t="n"/>
      <c r="M849" s="14" t="n"/>
      <c r="N849" s="15">
        <f>IF(OR(L849="",M849=""),"",M849-L849)</f>
        <v/>
      </c>
      <c r="O849" s="15">
        <f>IF(OR(B849="",L849=""),"",IFERROR(L849-LOOKUP(2,1/($B$4:B848=B849),$M$4:M848),""))</f>
        <v/>
      </c>
      <c r="P849" s="16" t="n"/>
      <c r="Q849" s="16" t="n"/>
      <c r="R849" s="17" t="n"/>
      <c r="S849" s="11" t="n"/>
      <c r="T849" s="18">
        <f>IF(OR(A849="",I849=""),"",A849+I849)</f>
        <v/>
      </c>
      <c r="U849" s="18">
        <f>IF(OR(A849="",K849=""),"",IF(J849="",A849,J849)+K849)</f>
        <v/>
      </c>
    </row>
    <row r="850">
      <c r="A850" s="10" t="n"/>
      <c r="B850" s="11" t="n"/>
      <c r="C850" s="12">
        <f>IF(B850="","",IFERROR(VLOOKUP(B850,'السيارات'!$A$5:$F$104,6,FALSE),""))</f>
        <v/>
      </c>
      <c r="D850" s="11" t="n"/>
      <c r="E850" s="12">
        <f>IF(D850="","",IFERROR(VLOOKUP(D850,'السائقون'!$A$5:$C$154,3,FALSE),""))</f>
        <v/>
      </c>
      <c r="F850" s="11" t="n"/>
      <c r="G850" s="11" t="n"/>
      <c r="H850" s="11" t="n"/>
      <c r="I850" s="13" t="n"/>
      <c r="J850" s="10" t="n"/>
      <c r="K850" s="13" t="n"/>
      <c r="L850" s="14" t="n"/>
      <c r="M850" s="14" t="n"/>
      <c r="N850" s="15">
        <f>IF(OR(L850="",M850=""),"",M850-L850)</f>
        <v/>
      </c>
      <c r="O850" s="15">
        <f>IF(OR(B850="",L850=""),"",IFERROR(L850-LOOKUP(2,1/($B$4:B849=B850),$M$4:M849),""))</f>
        <v/>
      </c>
      <c r="P850" s="16" t="n"/>
      <c r="Q850" s="16" t="n"/>
      <c r="R850" s="17" t="n"/>
      <c r="S850" s="11" t="n"/>
      <c r="T850" s="18">
        <f>IF(OR(A850="",I850=""),"",A850+I850)</f>
        <v/>
      </c>
      <c r="U850" s="18">
        <f>IF(OR(A850="",K850=""),"",IF(J850="",A850,J850)+K850)</f>
        <v/>
      </c>
    </row>
    <row r="851">
      <c r="A851" s="10" t="n"/>
      <c r="B851" s="11" t="n"/>
      <c r="C851" s="12">
        <f>IF(B851="","",IFERROR(VLOOKUP(B851,'السيارات'!$A$5:$F$104,6,FALSE),""))</f>
        <v/>
      </c>
      <c r="D851" s="11" t="n"/>
      <c r="E851" s="12">
        <f>IF(D851="","",IFERROR(VLOOKUP(D851,'السائقون'!$A$5:$C$154,3,FALSE),""))</f>
        <v/>
      </c>
      <c r="F851" s="11" t="n"/>
      <c r="G851" s="11" t="n"/>
      <c r="H851" s="11" t="n"/>
      <c r="I851" s="13" t="n"/>
      <c r="J851" s="10" t="n"/>
      <c r="K851" s="13" t="n"/>
      <c r="L851" s="14" t="n"/>
      <c r="M851" s="14" t="n"/>
      <c r="N851" s="15">
        <f>IF(OR(L851="",M851=""),"",M851-L851)</f>
        <v/>
      </c>
      <c r="O851" s="15">
        <f>IF(OR(B851="",L851=""),"",IFERROR(L851-LOOKUP(2,1/($B$4:B850=B851),$M$4:M850),""))</f>
        <v/>
      </c>
      <c r="P851" s="16" t="n"/>
      <c r="Q851" s="16" t="n"/>
      <c r="R851" s="17" t="n"/>
      <c r="S851" s="11" t="n"/>
      <c r="T851" s="18">
        <f>IF(OR(A851="",I851=""),"",A851+I851)</f>
        <v/>
      </c>
      <c r="U851" s="18">
        <f>IF(OR(A851="",K851=""),"",IF(J851="",A851,J851)+K851)</f>
        <v/>
      </c>
    </row>
    <row r="852">
      <c r="A852" s="10" t="n"/>
      <c r="B852" s="11" t="n"/>
      <c r="C852" s="12">
        <f>IF(B852="","",IFERROR(VLOOKUP(B852,'السيارات'!$A$5:$F$104,6,FALSE),""))</f>
        <v/>
      </c>
      <c r="D852" s="11" t="n"/>
      <c r="E852" s="12">
        <f>IF(D852="","",IFERROR(VLOOKUP(D852,'السائقون'!$A$5:$C$154,3,FALSE),""))</f>
        <v/>
      </c>
      <c r="F852" s="11" t="n"/>
      <c r="G852" s="11" t="n"/>
      <c r="H852" s="11" t="n"/>
      <c r="I852" s="13" t="n"/>
      <c r="J852" s="10" t="n"/>
      <c r="K852" s="13" t="n"/>
      <c r="L852" s="14" t="n"/>
      <c r="M852" s="14" t="n"/>
      <c r="N852" s="15">
        <f>IF(OR(L852="",M852=""),"",M852-L852)</f>
        <v/>
      </c>
      <c r="O852" s="15">
        <f>IF(OR(B852="",L852=""),"",IFERROR(L852-LOOKUP(2,1/($B$4:B851=B852),$M$4:M851),""))</f>
        <v/>
      </c>
      <c r="P852" s="16" t="n"/>
      <c r="Q852" s="16" t="n"/>
      <c r="R852" s="17" t="n"/>
      <c r="S852" s="11" t="n"/>
      <c r="T852" s="18">
        <f>IF(OR(A852="",I852=""),"",A852+I852)</f>
        <v/>
      </c>
      <c r="U852" s="18">
        <f>IF(OR(A852="",K852=""),"",IF(J852="",A852,J852)+K852)</f>
        <v/>
      </c>
    </row>
    <row r="853">
      <c r="A853" s="10" t="n"/>
      <c r="B853" s="11" t="n"/>
      <c r="C853" s="12">
        <f>IF(B853="","",IFERROR(VLOOKUP(B853,'السيارات'!$A$5:$F$104,6,FALSE),""))</f>
        <v/>
      </c>
      <c r="D853" s="11" t="n"/>
      <c r="E853" s="12">
        <f>IF(D853="","",IFERROR(VLOOKUP(D853,'السائقون'!$A$5:$C$154,3,FALSE),""))</f>
        <v/>
      </c>
      <c r="F853" s="11" t="n"/>
      <c r="G853" s="11" t="n"/>
      <c r="H853" s="11" t="n"/>
      <c r="I853" s="13" t="n"/>
      <c r="J853" s="10" t="n"/>
      <c r="K853" s="13" t="n"/>
      <c r="L853" s="14" t="n"/>
      <c r="M853" s="14" t="n"/>
      <c r="N853" s="15">
        <f>IF(OR(L853="",M853=""),"",M853-L853)</f>
        <v/>
      </c>
      <c r="O853" s="15">
        <f>IF(OR(B853="",L853=""),"",IFERROR(L853-LOOKUP(2,1/($B$4:B852=B853),$M$4:M852),""))</f>
        <v/>
      </c>
      <c r="P853" s="16" t="n"/>
      <c r="Q853" s="16" t="n"/>
      <c r="R853" s="17" t="n"/>
      <c r="S853" s="11" t="n"/>
      <c r="T853" s="18">
        <f>IF(OR(A853="",I853=""),"",A853+I853)</f>
        <v/>
      </c>
      <c r="U853" s="18">
        <f>IF(OR(A853="",K853=""),"",IF(J853="",A853,J853)+K853)</f>
        <v/>
      </c>
    </row>
    <row r="854">
      <c r="A854" s="10" t="n"/>
      <c r="B854" s="11" t="n"/>
      <c r="C854" s="12">
        <f>IF(B854="","",IFERROR(VLOOKUP(B854,'السيارات'!$A$5:$F$104,6,FALSE),""))</f>
        <v/>
      </c>
      <c r="D854" s="11" t="n"/>
      <c r="E854" s="12">
        <f>IF(D854="","",IFERROR(VLOOKUP(D854,'السائقون'!$A$5:$C$154,3,FALSE),""))</f>
        <v/>
      </c>
      <c r="F854" s="11" t="n"/>
      <c r="G854" s="11" t="n"/>
      <c r="H854" s="11" t="n"/>
      <c r="I854" s="13" t="n"/>
      <c r="J854" s="10" t="n"/>
      <c r="K854" s="13" t="n"/>
      <c r="L854" s="14" t="n"/>
      <c r="M854" s="14" t="n"/>
      <c r="N854" s="15">
        <f>IF(OR(L854="",M854=""),"",M854-L854)</f>
        <v/>
      </c>
      <c r="O854" s="15">
        <f>IF(OR(B854="",L854=""),"",IFERROR(L854-LOOKUP(2,1/($B$4:B853=B854),$M$4:M853),""))</f>
        <v/>
      </c>
      <c r="P854" s="16" t="n"/>
      <c r="Q854" s="16" t="n"/>
      <c r="R854" s="17" t="n"/>
      <c r="S854" s="11" t="n"/>
      <c r="T854" s="18">
        <f>IF(OR(A854="",I854=""),"",A854+I854)</f>
        <v/>
      </c>
      <c r="U854" s="18">
        <f>IF(OR(A854="",K854=""),"",IF(J854="",A854,J854)+K854)</f>
        <v/>
      </c>
    </row>
    <row r="855">
      <c r="A855" s="10" t="n"/>
      <c r="B855" s="11" t="n"/>
      <c r="C855" s="12">
        <f>IF(B855="","",IFERROR(VLOOKUP(B855,'السيارات'!$A$5:$F$104,6,FALSE),""))</f>
        <v/>
      </c>
      <c r="D855" s="11" t="n"/>
      <c r="E855" s="12">
        <f>IF(D855="","",IFERROR(VLOOKUP(D855,'السائقون'!$A$5:$C$154,3,FALSE),""))</f>
        <v/>
      </c>
      <c r="F855" s="11" t="n"/>
      <c r="G855" s="11" t="n"/>
      <c r="H855" s="11" t="n"/>
      <c r="I855" s="13" t="n"/>
      <c r="J855" s="10" t="n"/>
      <c r="K855" s="13" t="n"/>
      <c r="L855" s="14" t="n"/>
      <c r="M855" s="14" t="n"/>
      <c r="N855" s="15">
        <f>IF(OR(L855="",M855=""),"",M855-L855)</f>
        <v/>
      </c>
      <c r="O855" s="15">
        <f>IF(OR(B855="",L855=""),"",IFERROR(L855-LOOKUP(2,1/($B$4:B854=B855),$M$4:M854),""))</f>
        <v/>
      </c>
      <c r="P855" s="16" t="n"/>
      <c r="Q855" s="16" t="n"/>
      <c r="R855" s="17" t="n"/>
      <c r="S855" s="11" t="n"/>
      <c r="T855" s="18">
        <f>IF(OR(A855="",I855=""),"",A855+I855)</f>
        <v/>
      </c>
      <c r="U855" s="18">
        <f>IF(OR(A855="",K855=""),"",IF(J855="",A855,J855)+K855)</f>
        <v/>
      </c>
    </row>
    <row r="856">
      <c r="A856" s="10" t="n"/>
      <c r="B856" s="11" t="n"/>
      <c r="C856" s="12">
        <f>IF(B856="","",IFERROR(VLOOKUP(B856,'السيارات'!$A$5:$F$104,6,FALSE),""))</f>
        <v/>
      </c>
      <c r="D856" s="11" t="n"/>
      <c r="E856" s="12">
        <f>IF(D856="","",IFERROR(VLOOKUP(D856,'السائقون'!$A$5:$C$154,3,FALSE),""))</f>
        <v/>
      </c>
      <c r="F856" s="11" t="n"/>
      <c r="G856" s="11" t="n"/>
      <c r="H856" s="11" t="n"/>
      <c r="I856" s="13" t="n"/>
      <c r="J856" s="10" t="n"/>
      <c r="K856" s="13" t="n"/>
      <c r="L856" s="14" t="n"/>
      <c r="M856" s="14" t="n"/>
      <c r="N856" s="15">
        <f>IF(OR(L856="",M856=""),"",M856-L856)</f>
        <v/>
      </c>
      <c r="O856" s="15">
        <f>IF(OR(B856="",L856=""),"",IFERROR(L856-LOOKUP(2,1/($B$4:B855=B856),$M$4:M855),""))</f>
        <v/>
      </c>
      <c r="P856" s="16" t="n"/>
      <c r="Q856" s="16" t="n"/>
      <c r="R856" s="17" t="n"/>
      <c r="S856" s="11" t="n"/>
      <c r="T856" s="18">
        <f>IF(OR(A856="",I856=""),"",A856+I856)</f>
        <v/>
      </c>
      <c r="U856" s="18">
        <f>IF(OR(A856="",K856=""),"",IF(J856="",A856,J856)+K856)</f>
        <v/>
      </c>
    </row>
    <row r="857">
      <c r="A857" s="10" t="n"/>
      <c r="B857" s="11" t="n"/>
      <c r="C857" s="12">
        <f>IF(B857="","",IFERROR(VLOOKUP(B857,'السيارات'!$A$5:$F$104,6,FALSE),""))</f>
        <v/>
      </c>
      <c r="D857" s="11" t="n"/>
      <c r="E857" s="12">
        <f>IF(D857="","",IFERROR(VLOOKUP(D857,'السائقون'!$A$5:$C$154,3,FALSE),""))</f>
        <v/>
      </c>
      <c r="F857" s="11" t="n"/>
      <c r="G857" s="11" t="n"/>
      <c r="H857" s="11" t="n"/>
      <c r="I857" s="13" t="n"/>
      <c r="J857" s="10" t="n"/>
      <c r="K857" s="13" t="n"/>
      <c r="L857" s="14" t="n"/>
      <c r="M857" s="14" t="n"/>
      <c r="N857" s="15">
        <f>IF(OR(L857="",M857=""),"",M857-L857)</f>
        <v/>
      </c>
      <c r="O857" s="15">
        <f>IF(OR(B857="",L857=""),"",IFERROR(L857-LOOKUP(2,1/($B$4:B856=B857),$M$4:M856),""))</f>
        <v/>
      </c>
      <c r="P857" s="16" t="n"/>
      <c r="Q857" s="16" t="n"/>
      <c r="R857" s="17" t="n"/>
      <c r="S857" s="11" t="n"/>
      <c r="T857" s="18">
        <f>IF(OR(A857="",I857=""),"",A857+I857)</f>
        <v/>
      </c>
      <c r="U857" s="18">
        <f>IF(OR(A857="",K857=""),"",IF(J857="",A857,J857)+K857)</f>
        <v/>
      </c>
    </row>
    <row r="858">
      <c r="A858" s="10" t="n"/>
      <c r="B858" s="11" t="n"/>
      <c r="C858" s="12">
        <f>IF(B858="","",IFERROR(VLOOKUP(B858,'السيارات'!$A$5:$F$104,6,FALSE),""))</f>
        <v/>
      </c>
      <c r="D858" s="11" t="n"/>
      <c r="E858" s="12">
        <f>IF(D858="","",IFERROR(VLOOKUP(D858,'السائقون'!$A$5:$C$154,3,FALSE),""))</f>
        <v/>
      </c>
      <c r="F858" s="11" t="n"/>
      <c r="G858" s="11" t="n"/>
      <c r="H858" s="11" t="n"/>
      <c r="I858" s="13" t="n"/>
      <c r="J858" s="10" t="n"/>
      <c r="K858" s="13" t="n"/>
      <c r="L858" s="14" t="n"/>
      <c r="M858" s="14" t="n"/>
      <c r="N858" s="15">
        <f>IF(OR(L858="",M858=""),"",M858-L858)</f>
        <v/>
      </c>
      <c r="O858" s="15">
        <f>IF(OR(B858="",L858=""),"",IFERROR(L858-LOOKUP(2,1/($B$4:B857=B858),$M$4:M857),""))</f>
        <v/>
      </c>
      <c r="P858" s="16" t="n"/>
      <c r="Q858" s="16" t="n"/>
      <c r="R858" s="17" t="n"/>
      <c r="S858" s="11" t="n"/>
      <c r="T858" s="18">
        <f>IF(OR(A858="",I858=""),"",A858+I858)</f>
        <v/>
      </c>
      <c r="U858" s="18">
        <f>IF(OR(A858="",K858=""),"",IF(J858="",A858,J858)+K858)</f>
        <v/>
      </c>
    </row>
    <row r="859">
      <c r="A859" s="10" t="n"/>
      <c r="B859" s="11" t="n"/>
      <c r="C859" s="12">
        <f>IF(B859="","",IFERROR(VLOOKUP(B859,'السيارات'!$A$5:$F$104,6,FALSE),""))</f>
        <v/>
      </c>
      <c r="D859" s="11" t="n"/>
      <c r="E859" s="12">
        <f>IF(D859="","",IFERROR(VLOOKUP(D859,'السائقون'!$A$5:$C$154,3,FALSE),""))</f>
        <v/>
      </c>
      <c r="F859" s="11" t="n"/>
      <c r="G859" s="11" t="n"/>
      <c r="H859" s="11" t="n"/>
      <c r="I859" s="13" t="n"/>
      <c r="J859" s="10" t="n"/>
      <c r="K859" s="13" t="n"/>
      <c r="L859" s="14" t="n"/>
      <c r="M859" s="14" t="n"/>
      <c r="N859" s="15">
        <f>IF(OR(L859="",M859=""),"",M859-L859)</f>
        <v/>
      </c>
      <c r="O859" s="15">
        <f>IF(OR(B859="",L859=""),"",IFERROR(L859-LOOKUP(2,1/($B$4:B858=B859),$M$4:M858),""))</f>
        <v/>
      </c>
      <c r="P859" s="16" t="n"/>
      <c r="Q859" s="16" t="n"/>
      <c r="R859" s="17" t="n"/>
      <c r="S859" s="11" t="n"/>
      <c r="T859" s="18">
        <f>IF(OR(A859="",I859=""),"",A859+I859)</f>
        <v/>
      </c>
      <c r="U859" s="18">
        <f>IF(OR(A859="",K859=""),"",IF(J859="",A859,J859)+K859)</f>
        <v/>
      </c>
    </row>
    <row r="860">
      <c r="A860" s="10" t="n"/>
      <c r="B860" s="11" t="n"/>
      <c r="C860" s="12">
        <f>IF(B860="","",IFERROR(VLOOKUP(B860,'السيارات'!$A$5:$F$104,6,FALSE),""))</f>
        <v/>
      </c>
      <c r="D860" s="11" t="n"/>
      <c r="E860" s="12">
        <f>IF(D860="","",IFERROR(VLOOKUP(D860,'السائقون'!$A$5:$C$154,3,FALSE),""))</f>
        <v/>
      </c>
      <c r="F860" s="11" t="n"/>
      <c r="G860" s="11" t="n"/>
      <c r="H860" s="11" t="n"/>
      <c r="I860" s="13" t="n"/>
      <c r="J860" s="10" t="n"/>
      <c r="K860" s="13" t="n"/>
      <c r="L860" s="14" t="n"/>
      <c r="M860" s="14" t="n"/>
      <c r="N860" s="15">
        <f>IF(OR(L860="",M860=""),"",M860-L860)</f>
        <v/>
      </c>
      <c r="O860" s="15">
        <f>IF(OR(B860="",L860=""),"",IFERROR(L860-LOOKUP(2,1/($B$4:B859=B860),$M$4:M859),""))</f>
        <v/>
      </c>
      <c r="P860" s="16" t="n"/>
      <c r="Q860" s="16" t="n"/>
      <c r="R860" s="17" t="n"/>
      <c r="S860" s="11" t="n"/>
      <c r="T860" s="18">
        <f>IF(OR(A860="",I860=""),"",A860+I860)</f>
        <v/>
      </c>
      <c r="U860" s="18">
        <f>IF(OR(A860="",K860=""),"",IF(J860="",A860,J860)+K860)</f>
        <v/>
      </c>
    </row>
    <row r="861">
      <c r="A861" s="10" t="n"/>
      <c r="B861" s="11" t="n"/>
      <c r="C861" s="12">
        <f>IF(B861="","",IFERROR(VLOOKUP(B861,'السيارات'!$A$5:$F$104,6,FALSE),""))</f>
        <v/>
      </c>
      <c r="D861" s="11" t="n"/>
      <c r="E861" s="12">
        <f>IF(D861="","",IFERROR(VLOOKUP(D861,'السائقون'!$A$5:$C$154,3,FALSE),""))</f>
        <v/>
      </c>
      <c r="F861" s="11" t="n"/>
      <c r="G861" s="11" t="n"/>
      <c r="H861" s="11" t="n"/>
      <c r="I861" s="13" t="n"/>
      <c r="J861" s="10" t="n"/>
      <c r="K861" s="13" t="n"/>
      <c r="L861" s="14" t="n"/>
      <c r="M861" s="14" t="n"/>
      <c r="N861" s="15">
        <f>IF(OR(L861="",M861=""),"",M861-L861)</f>
        <v/>
      </c>
      <c r="O861" s="15">
        <f>IF(OR(B861="",L861=""),"",IFERROR(L861-LOOKUP(2,1/($B$4:B860=B861),$M$4:M860),""))</f>
        <v/>
      </c>
      <c r="P861" s="16" t="n"/>
      <c r="Q861" s="16" t="n"/>
      <c r="R861" s="17" t="n"/>
      <c r="S861" s="11" t="n"/>
      <c r="T861" s="18">
        <f>IF(OR(A861="",I861=""),"",A861+I861)</f>
        <v/>
      </c>
      <c r="U861" s="18">
        <f>IF(OR(A861="",K861=""),"",IF(J861="",A861,J861)+K861)</f>
        <v/>
      </c>
    </row>
    <row r="862">
      <c r="A862" s="10" t="n"/>
      <c r="B862" s="11" t="n"/>
      <c r="C862" s="12">
        <f>IF(B862="","",IFERROR(VLOOKUP(B862,'السيارات'!$A$5:$F$104,6,FALSE),""))</f>
        <v/>
      </c>
      <c r="D862" s="11" t="n"/>
      <c r="E862" s="12">
        <f>IF(D862="","",IFERROR(VLOOKUP(D862,'السائقون'!$A$5:$C$154,3,FALSE),""))</f>
        <v/>
      </c>
      <c r="F862" s="11" t="n"/>
      <c r="G862" s="11" t="n"/>
      <c r="H862" s="11" t="n"/>
      <c r="I862" s="13" t="n"/>
      <c r="J862" s="10" t="n"/>
      <c r="K862" s="13" t="n"/>
      <c r="L862" s="14" t="n"/>
      <c r="M862" s="14" t="n"/>
      <c r="N862" s="15">
        <f>IF(OR(L862="",M862=""),"",M862-L862)</f>
        <v/>
      </c>
      <c r="O862" s="15">
        <f>IF(OR(B862="",L862=""),"",IFERROR(L862-LOOKUP(2,1/($B$4:B861=B862),$M$4:M861),""))</f>
        <v/>
      </c>
      <c r="P862" s="16" t="n"/>
      <c r="Q862" s="16" t="n"/>
      <c r="R862" s="17" t="n"/>
      <c r="S862" s="11" t="n"/>
      <c r="T862" s="18">
        <f>IF(OR(A862="",I862=""),"",A862+I862)</f>
        <v/>
      </c>
      <c r="U862" s="18">
        <f>IF(OR(A862="",K862=""),"",IF(J862="",A862,J862)+K862)</f>
        <v/>
      </c>
    </row>
    <row r="863">
      <c r="A863" s="10" t="n"/>
      <c r="B863" s="11" t="n"/>
      <c r="C863" s="12">
        <f>IF(B863="","",IFERROR(VLOOKUP(B863,'السيارات'!$A$5:$F$104,6,FALSE),""))</f>
        <v/>
      </c>
      <c r="D863" s="11" t="n"/>
      <c r="E863" s="12">
        <f>IF(D863="","",IFERROR(VLOOKUP(D863,'السائقون'!$A$5:$C$154,3,FALSE),""))</f>
        <v/>
      </c>
      <c r="F863" s="11" t="n"/>
      <c r="G863" s="11" t="n"/>
      <c r="H863" s="11" t="n"/>
      <c r="I863" s="13" t="n"/>
      <c r="J863" s="10" t="n"/>
      <c r="K863" s="13" t="n"/>
      <c r="L863" s="14" t="n"/>
      <c r="M863" s="14" t="n"/>
      <c r="N863" s="15">
        <f>IF(OR(L863="",M863=""),"",M863-L863)</f>
        <v/>
      </c>
      <c r="O863" s="15">
        <f>IF(OR(B863="",L863=""),"",IFERROR(L863-LOOKUP(2,1/($B$4:B862=B863),$M$4:M862),""))</f>
        <v/>
      </c>
      <c r="P863" s="16" t="n"/>
      <c r="Q863" s="16" t="n"/>
      <c r="R863" s="17" t="n"/>
      <c r="S863" s="11" t="n"/>
      <c r="T863" s="18">
        <f>IF(OR(A863="",I863=""),"",A863+I863)</f>
        <v/>
      </c>
      <c r="U863" s="18">
        <f>IF(OR(A863="",K863=""),"",IF(J863="",A863,J863)+K863)</f>
        <v/>
      </c>
    </row>
    <row r="864">
      <c r="A864" s="10" t="n"/>
      <c r="B864" s="11" t="n"/>
      <c r="C864" s="12">
        <f>IF(B864="","",IFERROR(VLOOKUP(B864,'السيارات'!$A$5:$F$104,6,FALSE),""))</f>
        <v/>
      </c>
      <c r="D864" s="11" t="n"/>
      <c r="E864" s="12">
        <f>IF(D864="","",IFERROR(VLOOKUP(D864,'السائقون'!$A$5:$C$154,3,FALSE),""))</f>
        <v/>
      </c>
      <c r="F864" s="11" t="n"/>
      <c r="G864" s="11" t="n"/>
      <c r="H864" s="11" t="n"/>
      <c r="I864" s="13" t="n"/>
      <c r="J864" s="10" t="n"/>
      <c r="K864" s="13" t="n"/>
      <c r="L864" s="14" t="n"/>
      <c r="M864" s="14" t="n"/>
      <c r="N864" s="15">
        <f>IF(OR(L864="",M864=""),"",M864-L864)</f>
        <v/>
      </c>
      <c r="O864" s="15">
        <f>IF(OR(B864="",L864=""),"",IFERROR(L864-LOOKUP(2,1/($B$4:B863=B864),$M$4:M863),""))</f>
        <v/>
      </c>
      <c r="P864" s="16" t="n"/>
      <c r="Q864" s="16" t="n"/>
      <c r="R864" s="17" t="n"/>
      <c r="S864" s="11" t="n"/>
      <c r="T864" s="18">
        <f>IF(OR(A864="",I864=""),"",A864+I864)</f>
        <v/>
      </c>
      <c r="U864" s="18">
        <f>IF(OR(A864="",K864=""),"",IF(J864="",A864,J864)+K864)</f>
        <v/>
      </c>
    </row>
    <row r="865">
      <c r="A865" s="10" t="n"/>
      <c r="B865" s="11" t="n"/>
      <c r="C865" s="12">
        <f>IF(B865="","",IFERROR(VLOOKUP(B865,'السيارات'!$A$5:$F$104,6,FALSE),""))</f>
        <v/>
      </c>
      <c r="D865" s="11" t="n"/>
      <c r="E865" s="12">
        <f>IF(D865="","",IFERROR(VLOOKUP(D865,'السائقون'!$A$5:$C$154,3,FALSE),""))</f>
        <v/>
      </c>
      <c r="F865" s="11" t="n"/>
      <c r="G865" s="11" t="n"/>
      <c r="H865" s="11" t="n"/>
      <c r="I865" s="13" t="n"/>
      <c r="J865" s="10" t="n"/>
      <c r="K865" s="13" t="n"/>
      <c r="L865" s="14" t="n"/>
      <c r="M865" s="14" t="n"/>
      <c r="N865" s="15">
        <f>IF(OR(L865="",M865=""),"",M865-L865)</f>
        <v/>
      </c>
      <c r="O865" s="15">
        <f>IF(OR(B865="",L865=""),"",IFERROR(L865-LOOKUP(2,1/($B$4:B864=B865),$M$4:M864),""))</f>
        <v/>
      </c>
      <c r="P865" s="16" t="n"/>
      <c r="Q865" s="16" t="n"/>
      <c r="R865" s="17" t="n"/>
      <c r="S865" s="11" t="n"/>
      <c r="T865" s="18">
        <f>IF(OR(A865="",I865=""),"",A865+I865)</f>
        <v/>
      </c>
      <c r="U865" s="18">
        <f>IF(OR(A865="",K865=""),"",IF(J865="",A865,J865)+K865)</f>
        <v/>
      </c>
    </row>
    <row r="866">
      <c r="A866" s="10" t="n"/>
      <c r="B866" s="11" t="n"/>
      <c r="C866" s="12">
        <f>IF(B866="","",IFERROR(VLOOKUP(B866,'السيارات'!$A$5:$F$104,6,FALSE),""))</f>
        <v/>
      </c>
      <c r="D866" s="11" t="n"/>
      <c r="E866" s="12">
        <f>IF(D866="","",IFERROR(VLOOKUP(D866,'السائقون'!$A$5:$C$154,3,FALSE),""))</f>
        <v/>
      </c>
      <c r="F866" s="11" t="n"/>
      <c r="G866" s="11" t="n"/>
      <c r="H866" s="11" t="n"/>
      <c r="I866" s="13" t="n"/>
      <c r="J866" s="10" t="n"/>
      <c r="K866" s="13" t="n"/>
      <c r="L866" s="14" t="n"/>
      <c r="M866" s="14" t="n"/>
      <c r="N866" s="15">
        <f>IF(OR(L866="",M866=""),"",M866-L866)</f>
        <v/>
      </c>
      <c r="O866" s="15">
        <f>IF(OR(B866="",L866=""),"",IFERROR(L866-LOOKUP(2,1/($B$4:B865=B866),$M$4:M865),""))</f>
        <v/>
      </c>
      <c r="P866" s="16" t="n"/>
      <c r="Q866" s="16" t="n"/>
      <c r="R866" s="17" t="n"/>
      <c r="S866" s="11" t="n"/>
      <c r="T866" s="18">
        <f>IF(OR(A866="",I866=""),"",A866+I866)</f>
        <v/>
      </c>
      <c r="U866" s="18">
        <f>IF(OR(A866="",K866=""),"",IF(J866="",A866,J866)+K866)</f>
        <v/>
      </c>
    </row>
    <row r="867">
      <c r="A867" s="10" t="n"/>
      <c r="B867" s="11" t="n"/>
      <c r="C867" s="12">
        <f>IF(B867="","",IFERROR(VLOOKUP(B867,'السيارات'!$A$5:$F$104,6,FALSE),""))</f>
        <v/>
      </c>
      <c r="D867" s="11" t="n"/>
      <c r="E867" s="12">
        <f>IF(D867="","",IFERROR(VLOOKUP(D867,'السائقون'!$A$5:$C$154,3,FALSE),""))</f>
        <v/>
      </c>
      <c r="F867" s="11" t="n"/>
      <c r="G867" s="11" t="n"/>
      <c r="H867" s="11" t="n"/>
      <c r="I867" s="13" t="n"/>
      <c r="J867" s="10" t="n"/>
      <c r="K867" s="13" t="n"/>
      <c r="L867" s="14" t="n"/>
      <c r="M867" s="14" t="n"/>
      <c r="N867" s="15">
        <f>IF(OR(L867="",M867=""),"",M867-L867)</f>
        <v/>
      </c>
      <c r="O867" s="15">
        <f>IF(OR(B867="",L867=""),"",IFERROR(L867-LOOKUP(2,1/($B$4:B866=B867),$M$4:M866),""))</f>
        <v/>
      </c>
      <c r="P867" s="16" t="n"/>
      <c r="Q867" s="16" t="n"/>
      <c r="R867" s="17" t="n"/>
      <c r="S867" s="11" t="n"/>
      <c r="T867" s="18">
        <f>IF(OR(A867="",I867=""),"",A867+I867)</f>
        <v/>
      </c>
      <c r="U867" s="18">
        <f>IF(OR(A867="",K867=""),"",IF(J867="",A867,J867)+K867)</f>
        <v/>
      </c>
    </row>
    <row r="868">
      <c r="A868" s="10" t="n"/>
      <c r="B868" s="11" t="n"/>
      <c r="C868" s="12">
        <f>IF(B868="","",IFERROR(VLOOKUP(B868,'السيارات'!$A$5:$F$104,6,FALSE),""))</f>
        <v/>
      </c>
      <c r="D868" s="11" t="n"/>
      <c r="E868" s="12">
        <f>IF(D868="","",IFERROR(VLOOKUP(D868,'السائقون'!$A$5:$C$154,3,FALSE),""))</f>
        <v/>
      </c>
      <c r="F868" s="11" t="n"/>
      <c r="G868" s="11" t="n"/>
      <c r="H868" s="11" t="n"/>
      <c r="I868" s="13" t="n"/>
      <c r="J868" s="10" t="n"/>
      <c r="K868" s="13" t="n"/>
      <c r="L868" s="14" t="n"/>
      <c r="M868" s="14" t="n"/>
      <c r="N868" s="15">
        <f>IF(OR(L868="",M868=""),"",M868-L868)</f>
        <v/>
      </c>
      <c r="O868" s="15">
        <f>IF(OR(B868="",L868=""),"",IFERROR(L868-LOOKUP(2,1/($B$4:B867=B868),$M$4:M867),""))</f>
        <v/>
      </c>
      <c r="P868" s="16" t="n"/>
      <c r="Q868" s="16" t="n"/>
      <c r="R868" s="17" t="n"/>
      <c r="S868" s="11" t="n"/>
      <c r="T868" s="18">
        <f>IF(OR(A868="",I868=""),"",A868+I868)</f>
        <v/>
      </c>
      <c r="U868" s="18">
        <f>IF(OR(A868="",K868=""),"",IF(J868="",A868,J868)+K868)</f>
        <v/>
      </c>
    </row>
    <row r="869">
      <c r="A869" s="10" t="n"/>
      <c r="B869" s="11" t="n"/>
      <c r="C869" s="12">
        <f>IF(B869="","",IFERROR(VLOOKUP(B869,'السيارات'!$A$5:$F$104,6,FALSE),""))</f>
        <v/>
      </c>
      <c r="D869" s="11" t="n"/>
      <c r="E869" s="12">
        <f>IF(D869="","",IFERROR(VLOOKUP(D869,'السائقون'!$A$5:$C$154,3,FALSE),""))</f>
        <v/>
      </c>
      <c r="F869" s="11" t="n"/>
      <c r="G869" s="11" t="n"/>
      <c r="H869" s="11" t="n"/>
      <c r="I869" s="13" t="n"/>
      <c r="J869" s="10" t="n"/>
      <c r="K869" s="13" t="n"/>
      <c r="L869" s="14" t="n"/>
      <c r="M869" s="14" t="n"/>
      <c r="N869" s="15">
        <f>IF(OR(L869="",M869=""),"",M869-L869)</f>
        <v/>
      </c>
      <c r="O869" s="15">
        <f>IF(OR(B869="",L869=""),"",IFERROR(L869-LOOKUP(2,1/($B$4:B868=B869),$M$4:M868),""))</f>
        <v/>
      </c>
      <c r="P869" s="16" t="n"/>
      <c r="Q869" s="16" t="n"/>
      <c r="R869" s="17" t="n"/>
      <c r="S869" s="11" t="n"/>
      <c r="T869" s="18">
        <f>IF(OR(A869="",I869=""),"",A869+I869)</f>
        <v/>
      </c>
      <c r="U869" s="18">
        <f>IF(OR(A869="",K869=""),"",IF(J869="",A869,J869)+K869)</f>
        <v/>
      </c>
    </row>
    <row r="870">
      <c r="A870" s="10" t="n"/>
      <c r="B870" s="11" t="n"/>
      <c r="C870" s="12">
        <f>IF(B870="","",IFERROR(VLOOKUP(B870,'السيارات'!$A$5:$F$104,6,FALSE),""))</f>
        <v/>
      </c>
      <c r="D870" s="11" t="n"/>
      <c r="E870" s="12">
        <f>IF(D870="","",IFERROR(VLOOKUP(D870,'السائقون'!$A$5:$C$154,3,FALSE),""))</f>
        <v/>
      </c>
      <c r="F870" s="11" t="n"/>
      <c r="G870" s="11" t="n"/>
      <c r="H870" s="11" t="n"/>
      <c r="I870" s="13" t="n"/>
      <c r="J870" s="10" t="n"/>
      <c r="K870" s="13" t="n"/>
      <c r="L870" s="14" t="n"/>
      <c r="M870" s="14" t="n"/>
      <c r="N870" s="15">
        <f>IF(OR(L870="",M870=""),"",M870-L870)</f>
        <v/>
      </c>
      <c r="O870" s="15">
        <f>IF(OR(B870="",L870=""),"",IFERROR(L870-LOOKUP(2,1/($B$4:B869=B870),$M$4:M869),""))</f>
        <v/>
      </c>
      <c r="P870" s="16" t="n"/>
      <c r="Q870" s="16" t="n"/>
      <c r="R870" s="17" t="n"/>
      <c r="S870" s="11" t="n"/>
      <c r="T870" s="18">
        <f>IF(OR(A870="",I870=""),"",A870+I870)</f>
        <v/>
      </c>
      <c r="U870" s="18">
        <f>IF(OR(A870="",K870=""),"",IF(J870="",A870,J870)+K870)</f>
        <v/>
      </c>
    </row>
    <row r="871">
      <c r="A871" s="10" t="n"/>
      <c r="B871" s="11" t="n"/>
      <c r="C871" s="12">
        <f>IF(B871="","",IFERROR(VLOOKUP(B871,'السيارات'!$A$5:$F$104,6,FALSE),""))</f>
        <v/>
      </c>
      <c r="D871" s="11" t="n"/>
      <c r="E871" s="12">
        <f>IF(D871="","",IFERROR(VLOOKUP(D871,'السائقون'!$A$5:$C$154,3,FALSE),""))</f>
        <v/>
      </c>
      <c r="F871" s="11" t="n"/>
      <c r="G871" s="11" t="n"/>
      <c r="H871" s="11" t="n"/>
      <c r="I871" s="13" t="n"/>
      <c r="J871" s="10" t="n"/>
      <c r="K871" s="13" t="n"/>
      <c r="L871" s="14" t="n"/>
      <c r="M871" s="14" t="n"/>
      <c r="N871" s="15">
        <f>IF(OR(L871="",M871=""),"",M871-L871)</f>
        <v/>
      </c>
      <c r="O871" s="15">
        <f>IF(OR(B871="",L871=""),"",IFERROR(L871-LOOKUP(2,1/($B$4:B870=B871),$M$4:M870),""))</f>
        <v/>
      </c>
      <c r="P871" s="16" t="n"/>
      <c r="Q871" s="16" t="n"/>
      <c r="R871" s="17" t="n"/>
      <c r="S871" s="11" t="n"/>
      <c r="T871" s="18">
        <f>IF(OR(A871="",I871=""),"",A871+I871)</f>
        <v/>
      </c>
      <c r="U871" s="18">
        <f>IF(OR(A871="",K871=""),"",IF(J871="",A871,J871)+K871)</f>
        <v/>
      </c>
    </row>
    <row r="872">
      <c r="A872" s="10" t="n"/>
      <c r="B872" s="11" t="n"/>
      <c r="C872" s="12">
        <f>IF(B872="","",IFERROR(VLOOKUP(B872,'السيارات'!$A$5:$F$104,6,FALSE),""))</f>
        <v/>
      </c>
      <c r="D872" s="11" t="n"/>
      <c r="E872" s="12">
        <f>IF(D872="","",IFERROR(VLOOKUP(D872,'السائقون'!$A$5:$C$154,3,FALSE),""))</f>
        <v/>
      </c>
      <c r="F872" s="11" t="n"/>
      <c r="G872" s="11" t="n"/>
      <c r="H872" s="11" t="n"/>
      <c r="I872" s="13" t="n"/>
      <c r="J872" s="10" t="n"/>
      <c r="K872" s="13" t="n"/>
      <c r="L872" s="14" t="n"/>
      <c r="M872" s="14" t="n"/>
      <c r="N872" s="15">
        <f>IF(OR(L872="",M872=""),"",M872-L872)</f>
        <v/>
      </c>
      <c r="O872" s="15">
        <f>IF(OR(B872="",L872=""),"",IFERROR(L872-LOOKUP(2,1/($B$4:B871=B872),$M$4:M871),""))</f>
        <v/>
      </c>
      <c r="P872" s="16" t="n"/>
      <c r="Q872" s="16" t="n"/>
      <c r="R872" s="17" t="n"/>
      <c r="S872" s="11" t="n"/>
      <c r="T872" s="18">
        <f>IF(OR(A872="",I872=""),"",A872+I872)</f>
        <v/>
      </c>
      <c r="U872" s="18">
        <f>IF(OR(A872="",K872=""),"",IF(J872="",A872,J872)+K872)</f>
        <v/>
      </c>
    </row>
    <row r="873">
      <c r="A873" s="10" t="n"/>
      <c r="B873" s="11" t="n"/>
      <c r="C873" s="12">
        <f>IF(B873="","",IFERROR(VLOOKUP(B873,'السيارات'!$A$5:$F$104,6,FALSE),""))</f>
        <v/>
      </c>
      <c r="D873" s="11" t="n"/>
      <c r="E873" s="12">
        <f>IF(D873="","",IFERROR(VLOOKUP(D873,'السائقون'!$A$5:$C$154,3,FALSE),""))</f>
        <v/>
      </c>
      <c r="F873" s="11" t="n"/>
      <c r="G873" s="11" t="n"/>
      <c r="H873" s="11" t="n"/>
      <c r="I873" s="13" t="n"/>
      <c r="J873" s="10" t="n"/>
      <c r="K873" s="13" t="n"/>
      <c r="L873" s="14" t="n"/>
      <c r="M873" s="14" t="n"/>
      <c r="N873" s="15">
        <f>IF(OR(L873="",M873=""),"",M873-L873)</f>
        <v/>
      </c>
      <c r="O873" s="15">
        <f>IF(OR(B873="",L873=""),"",IFERROR(L873-LOOKUP(2,1/($B$4:B872=B873),$M$4:M872),""))</f>
        <v/>
      </c>
      <c r="P873" s="16" t="n"/>
      <c r="Q873" s="16" t="n"/>
      <c r="R873" s="17" t="n"/>
      <c r="S873" s="11" t="n"/>
      <c r="T873" s="18">
        <f>IF(OR(A873="",I873=""),"",A873+I873)</f>
        <v/>
      </c>
      <c r="U873" s="18">
        <f>IF(OR(A873="",K873=""),"",IF(J873="",A873,J873)+K873)</f>
        <v/>
      </c>
    </row>
    <row r="874">
      <c r="A874" s="10" t="n"/>
      <c r="B874" s="11" t="n"/>
      <c r="C874" s="12">
        <f>IF(B874="","",IFERROR(VLOOKUP(B874,'السيارات'!$A$5:$F$104,6,FALSE),""))</f>
        <v/>
      </c>
      <c r="D874" s="11" t="n"/>
      <c r="E874" s="12">
        <f>IF(D874="","",IFERROR(VLOOKUP(D874,'السائقون'!$A$5:$C$154,3,FALSE),""))</f>
        <v/>
      </c>
      <c r="F874" s="11" t="n"/>
      <c r="G874" s="11" t="n"/>
      <c r="H874" s="11" t="n"/>
      <c r="I874" s="13" t="n"/>
      <c r="J874" s="10" t="n"/>
      <c r="K874" s="13" t="n"/>
      <c r="L874" s="14" t="n"/>
      <c r="M874" s="14" t="n"/>
      <c r="N874" s="15">
        <f>IF(OR(L874="",M874=""),"",M874-L874)</f>
        <v/>
      </c>
      <c r="O874" s="15">
        <f>IF(OR(B874="",L874=""),"",IFERROR(L874-LOOKUP(2,1/($B$4:B873=B874),$M$4:M873),""))</f>
        <v/>
      </c>
      <c r="P874" s="16" t="n"/>
      <c r="Q874" s="16" t="n"/>
      <c r="R874" s="17" t="n"/>
      <c r="S874" s="11" t="n"/>
      <c r="T874" s="18">
        <f>IF(OR(A874="",I874=""),"",A874+I874)</f>
        <v/>
      </c>
      <c r="U874" s="18">
        <f>IF(OR(A874="",K874=""),"",IF(J874="",A874,J874)+K874)</f>
        <v/>
      </c>
    </row>
    <row r="875">
      <c r="A875" s="10" t="n"/>
      <c r="B875" s="11" t="n"/>
      <c r="C875" s="12">
        <f>IF(B875="","",IFERROR(VLOOKUP(B875,'السيارات'!$A$5:$F$104,6,FALSE),""))</f>
        <v/>
      </c>
      <c r="D875" s="11" t="n"/>
      <c r="E875" s="12">
        <f>IF(D875="","",IFERROR(VLOOKUP(D875,'السائقون'!$A$5:$C$154,3,FALSE),""))</f>
        <v/>
      </c>
      <c r="F875" s="11" t="n"/>
      <c r="G875" s="11" t="n"/>
      <c r="H875" s="11" t="n"/>
      <c r="I875" s="13" t="n"/>
      <c r="J875" s="10" t="n"/>
      <c r="K875" s="13" t="n"/>
      <c r="L875" s="14" t="n"/>
      <c r="M875" s="14" t="n"/>
      <c r="N875" s="15">
        <f>IF(OR(L875="",M875=""),"",M875-L875)</f>
        <v/>
      </c>
      <c r="O875" s="15">
        <f>IF(OR(B875="",L875=""),"",IFERROR(L875-LOOKUP(2,1/($B$4:B874=B875),$M$4:M874),""))</f>
        <v/>
      </c>
      <c r="P875" s="16" t="n"/>
      <c r="Q875" s="16" t="n"/>
      <c r="R875" s="17" t="n"/>
      <c r="S875" s="11" t="n"/>
      <c r="T875" s="18">
        <f>IF(OR(A875="",I875=""),"",A875+I875)</f>
        <v/>
      </c>
      <c r="U875" s="18">
        <f>IF(OR(A875="",K875=""),"",IF(J875="",A875,J875)+K875)</f>
        <v/>
      </c>
    </row>
    <row r="876">
      <c r="A876" s="10" t="n"/>
      <c r="B876" s="11" t="n"/>
      <c r="C876" s="12">
        <f>IF(B876="","",IFERROR(VLOOKUP(B876,'السيارات'!$A$5:$F$104,6,FALSE),""))</f>
        <v/>
      </c>
      <c r="D876" s="11" t="n"/>
      <c r="E876" s="12">
        <f>IF(D876="","",IFERROR(VLOOKUP(D876,'السائقون'!$A$5:$C$154,3,FALSE),""))</f>
        <v/>
      </c>
      <c r="F876" s="11" t="n"/>
      <c r="G876" s="11" t="n"/>
      <c r="H876" s="11" t="n"/>
      <c r="I876" s="13" t="n"/>
      <c r="J876" s="10" t="n"/>
      <c r="K876" s="13" t="n"/>
      <c r="L876" s="14" t="n"/>
      <c r="M876" s="14" t="n"/>
      <c r="N876" s="15">
        <f>IF(OR(L876="",M876=""),"",M876-L876)</f>
        <v/>
      </c>
      <c r="O876" s="15">
        <f>IF(OR(B876="",L876=""),"",IFERROR(L876-LOOKUP(2,1/($B$4:B875=B876),$M$4:M875),""))</f>
        <v/>
      </c>
      <c r="P876" s="16" t="n"/>
      <c r="Q876" s="16" t="n"/>
      <c r="R876" s="17" t="n"/>
      <c r="S876" s="11" t="n"/>
      <c r="T876" s="18">
        <f>IF(OR(A876="",I876=""),"",A876+I876)</f>
        <v/>
      </c>
      <c r="U876" s="18">
        <f>IF(OR(A876="",K876=""),"",IF(J876="",A876,J876)+K876)</f>
        <v/>
      </c>
    </row>
    <row r="877">
      <c r="A877" s="10" t="n"/>
      <c r="B877" s="11" t="n"/>
      <c r="C877" s="12">
        <f>IF(B877="","",IFERROR(VLOOKUP(B877,'السيارات'!$A$5:$F$104,6,FALSE),""))</f>
        <v/>
      </c>
      <c r="D877" s="11" t="n"/>
      <c r="E877" s="12">
        <f>IF(D877="","",IFERROR(VLOOKUP(D877,'السائقون'!$A$5:$C$154,3,FALSE),""))</f>
        <v/>
      </c>
      <c r="F877" s="11" t="n"/>
      <c r="G877" s="11" t="n"/>
      <c r="H877" s="11" t="n"/>
      <c r="I877" s="13" t="n"/>
      <c r="J877" s="10" t="n"/>
      <c r="K877" s="13" t="n"/>
      <c r="L877" s="14" t="n"/>
      <c r="M877" s="14" t="n"/>
      <c r="N877" s="15">
        <f>IF(OR(L877="",M877=""),"",M877-L877)</f>
        <v/>
      </c>
      <c r="O877" s="15">
        <f>IF(OR(B877="",L877=""),"",IFERROR(L877-LOOKUP(2,1/($B$4:B876=B877),$M$4:M876),""))</f>
        <v/>
      </c>
      <c r="P877" s="16" t="n"/>
      <c r="Q877" s="16" t="n"/>
      <c r="R877" s="17" t="n"/>
      <c r="S877" s="11" t="n"/>
      <c r="T877" s="18">
        <f>IF(OR(A877="",I877=""),"",A877+I877)</f>
        <v/>
      </c>
      <c r="U877" s="18">
        <f>IF(OR(A877="",K877=""),"",IF(J877="",A877,J877)+K877)</f>
        <v/>
      </c>
    </row>
    <row r="878">
      <c r="A878" s="10" t="n"/>
      <c r="B878" s="11" t="n"/>
      <c r="C878" s="12">
        <f>IF(B878="","",IFERROR(VLOOKUP(B878,'السيارات'!$A$5:$F$104,6,FALSE),""))</f>
        <v/>
      </c>
      <c r="D878" s="11" t="n"/>
      <c r="E878" s="12">
        <f>IF(D878="","",IFERROR(VLOOKUP(D878,'السائقون'!$A$5:$C$154,3,FALSE),""))</f>
        <v/>
      </c>
      <c r="F878" s="11" t="n"/>
      <c r="G878" s="11" t="n"/>
      <c r="H878" s="11" t="n"/>
      <c r="I878" s="13" t="n"/>
      <c r="J878" s="10" t="n"/>
      <c r="K878" s="13" t="n"/>
      <c r="L878" s="14" t="n"/>
      <c r="M878" s="14" t="n"/>
      <c r="N878" s="15">
        <f>IF(OR(L878="",M878=""),"",M878-L878)</f>
        <v/>
      </c>
      <c r="O878" s="15">
        <f>IF(OR(B878="",L878=""),"",IFERROR(L878-LOOKUP(2,1/($B$4:B877=B878),$M$4:M877),""))</f>
        <v/>
      </c>
      <c r="P878" s="16" t="n"/>
      <c r="Q878" s="16" t="n"/>
      <c r="R878" s="17" t="n"/>
      <c r="S878" s="11" t="n"/>
      <c r="T878" s="18">
        <f>IF(OR(A878="",I878=""),"",A878+I878)</f>
        <v/>
      </c>
      <c r="U878" s="18">
        <f>IF(OR(A878="",K878=""),"",IF(J878="",A878,J878)+K878)</f>
        <v/>
      </c>
    </row>
    <row r="879">
      <c r="A879" s="10" t="n"/>
      <c r="B879" s="11" t="n"/>
      <c r="C879" s="12">
        <f>IF(B879="","",IFERROR(VLOOKUP(B879,'السيارات'!$A$5:$F$104,6,FALSE),""))</f>
        <v/>
      </c>
      <c r="D879" s="11" t="n"/>
      <c r="E879" s="12">
        <f>IF(D879="","",IFERROR(VLOOKUP(D879,'السائقون'!$A$5:$C$154,3,FALSE),""))</f>
        <v/>
      </c>
      <c r="F879" s="11" t="n"/>
      <c r="G879" s="11" t="n"/>
      <c r="H879" s="11" t="n"/>
      <c r="I879" s="13" t="n"/>
      <c r="J879" s="10" t="n"/>
      <c r="K879" s="13" t="n"/>
      <c r="L879" s="14" t="n"/>
      <c r="M879" s="14" t="n"/>
      <c r="N879" s="15">
        <f>IF(OR(L879="",M879=""),"",M879-L879)</f>
        <v/>
      </c>
      <c r="O879" s="15">
        <f>IF(OR(B879="",L879=""),"",IFERROR(L879-LOOKUP(2,1/($B$4:B878=B879),$M$4:M878),""))</f>
        <v/>
      </c>
      <c r="P879" s="16" t="n"/>
      <c r="Q879" s="16" t="n"/>
      <c r="R879" s="17" t="n"/>
      <c r="S879" s="11" t="n"/>
      <c r="T879" s="18">
        <f>IF(OR(A879="",I879=""),"",A879+I879)</f>
        <v/>
      </c>
      <c r="U879" s="18">
        <f>IF(OR(A879="",K879=""),"",IF(J879="",A879,J879)+K879)</f>
        <v/>
      </c>
    </row>
    <row r="880">
      <c r="A880" s="10" t="n"/>
      <c r="B880" s="11" t="n"/>
      <c r="C880" s="12">
        <f>IF(B880="","",IFERROR(VLOOKUP(B880,'السيارات'!$A$5:$F$104,6,FALSE),""))</f>
        <v/>
      </c>
      <c r="D880" s="11" t="n"/>
      <c r="E880" s="12">
        <f>IF(D880="","",IFERROR(VLOOKUP(D880,'السائقون'!$A$5:$C$154,3,FALSE),""))</f>
        <v/>
      </c>
      <c r="F880" s="11" t="n"/>
      <c r="G880" s="11" t="n"/>
      <c r="H880" s="11" t="n"/>
      <c r="I880" s="13" t="n"/>
      <c r="J880" s="10" t="n"/>
      <c r="K880" s="13" t="n"/>
      <c r="L880" s="14" t="n"/>
      <c r="M880" s="14" t="n"/>
      <c r="N880" s="15">
        <f>IF(OR(L880="",M880=""),"",M880-L880)</f>
        <v/>
      </c>
      <c r="O880" s="15">
        <f>IF(OR(B880="",L880=""),"",IFERROR(L880-LOOKUP(2,1/($B$4:B879=B880),$M$4:M879),""))</f>
        <v/>
      </c>
      <c r="P880" s="16" t="n"/>
      <c r="Q880" s="16" t="n"/>
      <c r="R880" s="17" t="n"/>
      <c r="S880" s="11" t="n"/>
      <c r="T880" s="18">
        <f>IF(OR(A880="",I880=""),"",A880+I880)</f>
        <v/>
      </c>
      <c r="U880" s="18">
        <f>IF(OR(A880="",K880=""),"",IF(J880="",A880,J880)+K880)</f>
        <v/>
      </c>
    </row>
    <row r="881">
      <c r="A881" s="10" t="n"/>
      <c r="B881" s="11" t="n"/>
      <c r="C881" s="12">
        <f>IF(B881="","",IFERROR(VLOOKUP(B881,'السيارات'!$A$5:$F$104,6,FALSE),""))</f>
        <v/>
      </c>
      <c r="D881" s="11" t="n"/>
      <c r="E881" s="12">
        <f>IF(D881="","",IFERROR(VLOOKUP(D881,'السائقون'!$A$5:$C$154,3,FALSE),""))</f>
        <v/>
      </c>
      <c r="F881" s="11" t="n"/>
      <c r="G881" s="11" t="n"/>
      <c r="H881" s="11" t="n"/>
      <c r="I881" s="13" t="n"/>
      <c r="J881" s="10" t="n"/>
      <c r="K881" s="13" t="n"/>
      <c r="L881" s="14" t="n"/>
      <c r="M881" s="14" t="n"/>
      <c r="N881" s="15">
        <f>IF(OR(L881="",M881=""),"",M881-L881)</f>
        <v/>
      </c>
      <c r="O881" s="15">
        <f>IF(OR(B881="",L881=""),"",IFERROR(L881-LOOKUP(2,1/($B$4:B880=B881),$M$4:M880),""))</f>
        <v/>
      </c>
      <c r="P881" s="16" t="n"/>
      <c r="Q881" s="16" t="n"/>
      <c r="R881" s="17" t="n"/>
      <c r="S881" s="11" t="n"/>
      <c r="T881" s="18">
        <f>IF(OR(A881="",I881=""),"",A881+I881)</f>
        <v/>
      </c>
      <c r="U881" s="18">
        <f>IF(OR(A881="",K881=""),"",IF(J881="",A881,J881)+K881)</f>
        <v/>
      </c>
    </row>
    <row r="882">
      <c r="A882" s="10" t="n"/>
      <c r="B882" s="11" t="n"/>
      <c r="C882" s="12">
        <f>IF(B882="","",IFERROR(VLOOKUP(B882,'السيارات'!$A$5:$F$104,6,FALSE),""))</f>
        <v/>
      </c>
      <c r="D882" s="11" t="n"/>
      <c r="E882" s="12">
        <f>IF(D882="","",IFERROR(VLOOKUP(D882,'السائقون'!$A$5:$C$154,3,FALSE),""))</f>
        <v/>
      </c>
      <c r="F882" s="11" t="n"/>
      <c r="G882" s="11" t="n"/>
      <c r="H882" s="11" t="n"/>
      <c r="I882" s="13" t="n"/>
      <c r="J882" s="10" t="n"/>
      <c r="K882" s="13" t="n"/>
      <c r="L882" s="14" t="n"/>
      <c r="M882" s="14" t="n"/>
      <c r="N882" s="15">
        <f>IF(OR(L882="",M882=""),"",M882-L882)</f>
        <v/>
      </c>
      <c r="O882" s="15">
        <f>IF(OR(B882="",L882=""),"",IFERROR(L882-LOOKUP(2,1/($B$4:B881=B882),$M$4:M881),""))</f>
        <v/>
      </c>
      <c r="P882" s="16" t="n"/>
      <c r="Q882" s="16" t="n"/>
      <c r="R882" s="17" t="n"/>
      <c r="S882" s="11" t="n"/>
      <c r="T882" s="18">
        <f>IF(OR(A882="",I882=""),"",A882+I882)</f>
        <v/>
      </c>
      <c r="U882" s="18">
        <f>IF(OR(A882="",K882=""),"",IF(J882="",A882,J882)+K882)</f>
        <v/>
      </c>
    </row>
    <row r="883">
      <c r="A883" s="10" t="n"/>
      <c r="B883" s="11" t="n"/>
      <c r="C883" s="12">
        <f>IF(B883="","",IFERROR(VLOOKUP(B883,'السيارات'!$A$5:$F$104,6,FALSE),""))</f>
        <v/>
      </c>
      <c r="D883" s="11" t="n"/>
      <c r="E883" s="12">
        <f>IF(D883="","",IFERROR(VLOOKUP(D883,'السائقون'!$A$5:$C$154,3,FALSE),""))</f>
        <v/>
      </c>
      <c r="F883" s="11" t="n"/>
      <c r="G883" s="11" t="n"/>
      <c r="H883" s="11" t="n"/>
      <c r="I883" s="13" t="n"/>
      <c r="J883" s="10" t="n"/>
      <c r="K883" s="13" t="n"/>
      <c r="L883" s="14" t="n"/>
      <c r="M883" s="14" t="n"/>
      <c r="N883" s="15">
        <f>IF(OR(L883="",M883=""),"",M883-L883)</f>
        <v/>
      </c>
      <c r="O883" s="15">
        <f>IF(OR(B883="",L883=""),"",IFERROR(L883-LOOKUP(2,1/($B$4:B882=B883),$M$4:M882),""))</f>
        <v/>
      </c>
      <c r="P883" s="16" t="n"/>
      <c r="Q883" s="16" t="n"/>
      <c r="R883" s="17" t="n"/>
      <c r="S883" s="11" t="n"/>
      <c r="T883" s="18">
        <f>IF(OR(A883="",I883=""),"",A883+I883)</f>
        <v/>
      </c>
      <c r="U883" s="18">
        <f>IF(OR(A883="",K883=""),"",IF(J883="",A883,J883)+K883)</f>
        <v/>
      </c>
    </row>
    <row r="884">
      <c r="A884" s="10" t="n"/>
      <c r="B884" s="11" t="n"/>
      <c r="C884" s="12">
        <f>IF(B884="","",IFERROR(VLOOKUP(B884,'السيارات'!$A$5:$F$104,6,FALSE),""))</f>
        <v/>
      </c>
      <c r="D884" s="11" t="n"/>
      <c r="E884" s="12">
        <f>IF(D884="","",IFERROR(VLOOKUP(D884,'السائقون'!$A$5:$C$154,3,FALSE),""))</f>
        <v/>
      </c>
      <c r="F884" s="11" t="n"/>
      <c r="G884" s="11" t="n"/>
      <c r="H884" s="11" t="n"/>
      <c r="I884" s="13" t="n"/>
      <c r="J884" s="10" t="n"/>
      <c r="K884" s="13" t="n"/>
      <c r="L884" s="14" t="n"/>
      <c r="M884" s="14" t="n"/>
      <c r="N884" s="15">
        <f>IF(OR(L884="",M884=""),"",M884-L884)</f>
        <v/>
      </c>
      <c r="O884" s="15">
        <f>IF(OR(B884="",L884=""),"",IFERROR(L884-LOOKUP(2,1/($B$4:B883=B884),$M$4:M883),""))</f>
        <v/>
      </c>
      <c r="P884" s="16" t="n"/>
      <c r="Q884" s="16" t="n"/>
      <c r="R884" s="17" t="n"/>
      <c r="S884" s="11" t="n"/>
      <c r="T884" s="18">
        <f>IF(OR(A884="",I884=""),"",A884+I884)</f>
        <v/>
      </c>
      <c r="U884" s="18">
        <f>IF(OR(A884="",K884=""),"",IF(J884="",A884,J884)+K884)</f>
        <v/>
      </c>
    </row>
    <row r="885">
      <c r="A885" s="10" t="n"/>
      <c r="B885" s="11" t="n"/>
      <c r="C885" s="12">
        <f>IF(B885="","",IFERROR(VLOOKUP(B885,'السيارات'!$A$5:$F$104,6,FALSE),""))</f>
        <v/>
      </c>
      <c r="D885" s="11" t="n"/>
      <c r="E885" s="12">
        <f>IF(D885="","",IFERROR(VLOOKUP(D885,'السائقون'!$A$5:$C$154,3,FALSE),""))</f>
        <v/>
      </c>
      <c r="F885" s="11" t="n"/>
      <c r="G885" s="11" t="n"/>
      <c r="H885" s="11" t="n"/>
      <c r="I885" s="13" t="n"/>
      <c r="J885" s="10" t="n"/>
      <c r="K885" s="13" t="n"/>
      <c r="L885" s="14" t="n"/>
      <c r="M885" s="14" t="n"/>
      <c r="N885" s="15">
        <f>IF(OR(L885="",M885=""),"",M885-L885)</f>
        <v/>
      </c>
      <c r="O885" s="15">
        <f>IF(OR(B885="",L885=""),"",IFERROR(L885-LOOKUP(2,1/($B$4:B884=B885),$M$4:M884),""))</f>
        <v/>
      </c>
      <c r="P885" s="16" t="n"/>
      <c r="Q885" s="16" t="n"/>
      <c r="R885" s="17" t="n"/>
      <c r="S885" s="11" t="n"/>
      <c r="T885" s="18">
        <f>IF(OR(A885="",I885=""),"",A885+I885)</f>
        <v/>
      </c>
      <c r="U885" s="18">
        <f>IF(OR(A885="",K885=""),"",IF(J885="",A885,J885)+K885)</f>
        <v/>
      </c>
    </row>
    <row r="886">
      <c r="A886" s="10" t="n"/>
      <c r="B886" s="11" t="n"/>
      <c r="C886" s="12">
        <f>IF(B886="","",IFERROR(VLOOKUP(B886,'السيارات'!$A$5:$F$104,6,FALSE),""))</f>
        <v/>
      </c>
      <c r="D886" s="11" t="n"/>
      <c r="E886" s="12">
        <f>IF(D886="","",IFERROR(VLOOKUP(D886,'السائقون'!$A$5:$C$154,3,FALSE),""))</f>
        <v/>
      </c>
      <c r="F886" s="11" t="n"/>
      <c r="G886" s="11" t="n"/>
      <c r="H886" s="11" t="n"/>
      <c r="I886" s="13" t="n"/>
      <c r="J886" s="10" t="n"/>
      <c r="K886" s="13" t="n"/>
      <c r="L886" s="14" t="n"/>
      <c r="M886" s="14" t="n"/>
      <c r="N886" s="15">
        <f>IF(OR(L886="",M886=""),"",M886-L886)</f>
        <v/>
      </c>
      <c r="O886" s="15">
        <f>IF(OR(B886="",L886=""),"",IFERROR(L886-LOOKUP(2,1/($B$4:B885=B886),$M$4:M885),""))</f>
        <v/>
      </c>
      <c r="P886" s="16" t="n"/>
      <c r="Q886" s="16" t="n"/>
      <c r="R886" s="17" t="n"/>
      <c r="S886" s="11" t="n"/>
      <c r="T886" s="18">
        <f>IF(OR(A886="",I886=""),"",A886+I886)</f>
        <v/>
      </c>
      <c r="U886" s="18">
        <f>IF(OR(A886="",K886=""),"",IF(J886="",A886,J886)+K886)</f>
        <v/>
      </c>
    </row>
    <row r="887">
      <c r="A887" s="10" t="n"/>
      <c r="B887" s="11" t="n"/>
      <c r="C887" s="12">
        <f>IF(B887="","",IFERROR(VLOOKUP(B887,'السيارات'!$A$5:$F$104,6,FALSE),""))</f>
        <v/>
      </c>
      <c r="D887" s="11" t="n"/>
      <c r="E887" s="12">
        <f>IF(D887="","",IFERROR(VLOOKUP(D887,'السائقون'!$A$5:$C$154,3,FALSE),""))</f>
        <v/>
      </c>
      <c r="F887" s="11" t="n"/>
      <c r="G887" s="11" t="n"/>
      <c r="H887" s="11" t="n"/>
      <c r="I887" s="13" t="n"/>
      <c r="J887" s="10" t="n"/>
      <c r="K887" s="13" t="n"/>
      <c r="L887" s="14" t="n"/>
      <c r="M887" s="14" t="n"/>
      <c r="N887" s="15">
        <f>IF(OR(L887="",M887=""),"",M887-L887)</f>
        <v/>
      </c>
      <c r="O887" s="15">
        <f>IF(OR(B887="",L887=""),"",IFERROR(L887-LOOKUP(2,1/($B$4:B886=B887),$M$4:M886),""))</f>
        <v/>
      </c>
      <c r="P887" s="16" t="n"/>
      <c r="Q887" s="16" t="n"/>
      <c r="R887" s="17" t="n"/>
      <c r="S887" s="11" t="n"/>
      <c r="T887" s="18">
        <f>IF(OR(A887="",I887=""),"",A887+I887)</f>
        <v/>
      </c>
      <c r="U887" s="18">
        <f>IF(OR(A887="",K887=""),"",IF(J887="",A887,J887)+K887)</f>
        <v/>
      </c>
    </row>
    <row r="888">
      <c r="A888" s="10" t="n"/>
      <c r="B888" s="11" t="n"/>
      <c r="C888" s="12">
        <f>IF(B888="","",IFERROR(VLOOKUP(B888,'السيارات'!$A$5:$F$104,6,FALSE),""))</f>
        <v/>
      </c>
      <c r="D888" s="11" t="n"/>
      <c r="E888" s="12">
        <f>IF(D888="","",IFERROR(VLOOKUP(D888,'السائقون'!$A$5:$C$154,3,FALSE),""))</f>
        <v/>
      </c>
      <c r="F888" s="11" t="n"/>
      <c r="G888" s="11" t="n"/>
      <c r="H888" s="11" t="n"/>
      <c r="I888" s="13" t="n"/>
      <c r="J888" s="10" t="n"/>
      <c r="K888" s="13" t="n"/>
      <c r="L888" s="14" t="n"/>
      <c r="M888" s="14" t="n"/>
      <c r="N888" s="15">
        <f>IF(OR(L888="",M888=""),"",M888-L888)</f>
        <v/>
      </c>
      <c r="O888" s="15">
        <f>IF(OR(B888="",L888=""),"",IFERROR(L888-LOOKUP(2,1/($B$4:B887=B888),$M$4:M887),""))</f>
        <v/>
      </c>
      <c r="P888" s="16" t="n"/>
      <c r="Q888" s="16" t="n"/>
      <c r="R888" s="17" t="n"/>
      <c r="S888" s="11" t="n"/>
      <c r="T888" s="18">
        <f>IF(OR(A888="",I888=""),"",A888+I888)</f>
        <v/>
      </c>
      <c r="U888" s="18">
        <f>IF(OR(A888="",K888=""),"",IF(J888="",A888,J888)+K888)</f>
        <v/>
      </c>
    </row>
    <row r="889">
      <c r="A889" s="10" t="n"/>
      <c r="B889" s="11" t="n"/>
      <c r="C889" s="12">
        <f>IF(B889="","",IFERROR(VLOOKUP(B889,'السيارات'!$A$5:$F$104,6,FALSE),""))</f>
        <v/>
      </c>
      <c r="D889" s="11" t="n"/>
      <c r="E889" s="12">
        <f>IF(D889="","",IFERROR(VLOOKUP(D889,'السائقون'!$A$5:$C$154,3,FALSE),""))</f>
        <v/>
      </c>
      <c r="F889" s="11" t="n"/>
      <c r="G889" s="11" t="n"/>
      <c r="H889" s="11" t="n"/>
      <c r="I889" s="13" t="n"/>
      <c r="J889" s="10" t="n"/>
      <c r="K889" s="13" t="n"/>
      <c r="L889" s="14" t="n"/>
      <c r="M889" s="14" t="n"/>
      <c r="N889" s="15">
        <f>IF(OR(L889="",M889=""),"",M889-L889)</f>
        <v/>
      </c>
      <c r="O889" s="15">
        <f>IF(OR(B889="",L889=""),"",IFERROR(L889-LOOKUP(2,1/($B$4:B888=B889),$M$4:M888),""))</f>
        <v/>
      </c>
      <c r="P889" s="16" t="n"/>
      <c r="Q889" s="16" t="n"/>
      <c r="R889" s="17" t="n"/>
      <c r="S889" s="11" t="n"/>
      <c r="T889" s="18">
        <f>IF(OR(A889="",I889=""),"",A889+I889)</f>
        <v/>
      </c>
      <c r="U889" s="18">
        <f>IF(OR(A889="",K889=""),"",IF(J889="",A889,J889)+K889)</f>
        <v/>
      </c>
    </row>
    <row r="890">
      <c r="A890" s="10" t="n"/>
      <c r="B890" s="11" t="n"/>
      <c r="C890" s="12">
        <f>IF(B890="","",IFERROR(VLOOKUP(B890,'السيارات'!$A$5:$F$104,6,FALSE),""))</f>
        <v/>
      </c>
      <c r="D890" s="11" t="n"/>
      <c r="E890" s="12">
        <f>IF(D890="","",IFERROR(VLOOKUP(D890,'السائقون'!$A$5:$C$154,3,FALSE),""))</f>
        <v/>
      </c>
      <c r="F890" s="11" t="n"/>
      <c r="G890" s="11" t="n"/>
      <c r="H890" s="11" t="n"/>
      <c r="I890" s="13" t="n"/>
      <c r="J890" s="10" t="n"/>
      <c r="K890" s="13" t="n"/>
      <c r="L890" s="14" t="n"/>
      <c r="M890" s="14" t="n"/>
      <c r="N890" s="15">
        <f>IF(OR(L890="",M890=""),"",M890-L890)</f>
        <v/>
      </c>
      <c r="O890" s="15">
        <f>IF(OR(B890="",L890=""),"",IFERROR(L890-LOOKUP(2,1/($B$4:B889=B890),$M$4:M889),""))</f>
        <v/>
      </c>
      <c r="P890" s="16" t="n"/>
      <c r="Q890" s="16" t="n"/>
      <c r="R890" s="17" t="n"/>
      <c r="S890" s="11" t="n"/>
      <c r="T890" s="18">
        <f>IF(OR(A890="",I890=""),"",A890+I890)</f>
        <v/>
      </c>
      <c r="U890" s="18">
        <f>IF(OR(A890="",K890=""),"",IF(J890="",A890,J890)+K890)</f>
        <v/>
      </c>
    </row>
    <row r="891">
      <c r="A891" s="10" t="n"/>
      <c r="B891" s="11" t="n"/>
      <c r="C891" s="12">
        <f>IF(B891="","",IFERROR(VLOOKUP(B891,'السيارات'!$A$5:$F$104,6,FALSE),""))</f>
        <v/>
      </c>
      <c r="D891" s="11" t="n"/>
      <c r="E891" s="12">
        <f>IF(D891="","",IFERROR(VLOOKUP(D891,'السائقون'!$A$5:$C$154,3,FALSE),""))</f>
        <v/>
      </c>
      <c r="F891" s="11" t="n"/>
      <c r="G891" s="11" t="n"/>
      <c r="H891" s="11" t="n"/>
      <c r="I891" s="13" t="n"/>
      <c r="J891" s="10" t="n"/>
      <c r="K891" s="13" t="n"/>
      <c r="L891" s="14" t="n"/>
      <c r="M891" s="14" t="n"/>
      <c r="N891" s="15">
        <f>IF(OR(L891="",M891=""),"",M891-L891)</f>
        <v/>
      </c>
      <c r="O891" s="15">
        <f>IF(OR(B891="",L891=""),"",IFERROR(L891-LOOKUP(2,1/($B$4:B890=B891),$M$4:M890),""))</f>
        <v/>
      </c>
      <c r="P891" s="16" t="n"/>
      <c r="Q891" s="16" t="n"/>
      <c r="R891" s="17" t="n"/>
      <c r="S891" s="11" t="n"/>
      <c r="T891" s="18">
        <f>IF(OR(A891="",I891=""),"",A891+I891)</f>
        <v/>
      </c>
      <c r="U891" s="18">
        <f>IF(OR(A891="",K891=""),"",IF(J891="",A891,J891)+K891)</f>
        <v/>
      </c>
    </row>
    <row r="892">
      <c r="A892" s="10" t="n"/>
      <c r="B892" s="11" t="n"/>
      <c r="C892" s="12">
        <f>IF(B892="","",IFERROR(VLOOKUP(B892,'السيارات'!$A$5:$F$104,6,FALSE),""))</f>
        <v/>
      </c>
      <c r="D892" s="11" t="n"/>
      <c r="E892" s="12">
        <f>IF(D892="","",IFERROR(VLOOKUP(D892,'السائقون'!$A$5:$C$154,3,FALSE),""))</f>
        <v/>
      </c>
      <c r="F892" s="11" t="n"/>
      <c r="G892" s="11" t="n"/>
      <c r="H892" s="11" t="n"/>
      <c r="I892" s="13" t="n"/>
      <c r="J892" s="10" t="n"/>
      <c r="K892" s="13" t="n"/>
      <c r="L892" s="14" t="n"/>
      <c r="M892" s="14" t="n"/>
      <c r="N892" s="15">
        <f>IF(OR(L892="",M892=""),"",M892-L892)</f>
        <v/>
      </c>
      <c r="O892" s="15">
        <f>IF(OR(B892="",L892=""),"",IFERROR(L892-LOOKUP(2,1/($B$4:B891=B892),$M$4:M891),""))</f>
        <v/>
      </c>
      <c r="P892" s="16" t="n"/>
      <c r="Q892" s="16" t="n"/>
      <c r="R892" s="17" t="n"/>
      <c r="S892" s="11" t="n"/>
      <c r="T892" s="18">
        <f>IF(OR(A892="",I892=""),"",A892+I892)</f>
        <v/>
      </c>
      <c r="U892" s="18">
        <f>IF(OR(A892="",K892=""),"",IF(J892="",A892,J892)+K892)</f>
        <v/>
      </c>
    </row>
    <row r="893">
      <c r="A893" s="10" t="n"/>
      <c r="B893" s="11" t="n"/>
      <c r="C893" s="12">
        <f>IF(B893="","",IFERROR(VLOOKUP(B893,'السيارات'!$A$5:$F$104,6,FALSE),""))</f>
        <v/>
      </c>
      <c r="D893" s="11" t="n"/>
      <c r="E893" s="12">
        <f>IF(D893="","",IFERROR(VLOOKUP(D893,'السائقون'!$A$5:$C$154,3,FALSE),""))</f>
        <v/>
      </c>
      <c r="F893" s="11" t="n"/>
      <c r="G893" s="11" t="n"/>
      <c r="H893" s="11" t="n"/>
      <c r="I893" s="13" t="n"/>
      <c r="J893" s="10" t="n"/>
      <c r="K893" s="13" t="n"/>
      <c r="L893" s="14" t="n"/>
      <c r="M893" s="14" t="n"/>
      <c r="N893" s="15">
        <f>IF(OR(L893="",M893=""),"",M893-L893)</f>
        <v/>
      </c>
      <c r="O893" s="15">
        <f>IF(OR(B893="",L893=""),"",IFERROR(L893-LOOKUP(2,1/($B$4:B892=B893),$M$4:M892),""))</f>
        <v/>
      </c>
      <c r="P893" s="16" t="n"/>
      <c r="Q893" s="16" t="n"/>
      <c r="R893" s="17" t="n"/>
      <c r="S893" s="11" t="n"/>
      <c r="T893" s="18">
        <f>IF(OR(A893="",I893=""),"",A893+I893)</f>
        <v/>
      </c>
      <c r="U893" s="18">
        <f>IF(OR(A893="",K893=""),"",IF(J893="",A893,J893)+K893)</f>
        <v/>
      </c>
    </row>
    <row r="894">
      <c r="A894" s="10" t="n"/>
      <c r="B894" s="11" t="n"/>
      <c r="C894" s="12">
        <f>IF(B894="","",IFERROR(VLOOKUP(B894,'السيارات'!$A$5:$F$104,6,FALSE),""))</f>
        <v/>
      </c>
      <c r="D894" s="11" t="n"/>
      <c r="E894" s="12">
        <f>IF(D894="","",IFERROR(VLOOKUP(D894,'السائقون'!$A$5:$C$154,3,FALSE),""))</f>
        <v/>
      </c>
      <c r="F894" s="11" t="n"/>
      <c r="G894" s="11" t="n"/>
      <c r="H894" s="11" t="n"/>
      <c r="I894" s="13" t="n"/>
      <c r="J894" s="10" t="n"/>
      <c r="K894" s="13" t="n"/>
      <c r="L894" s="14" t="n"/>
      <c r="M894" s="14" t="n"/>
      <c r="N894" s="15">
        <f>IF(OR(L894="",M894=""),"",M894-L894)</f>
        <v/>
      </c>
      <c r="O894" s="15">
        <f>IF(OR(B894="",L894=""),"",IFERROR(L894-LOOKUP(2,1/($B$4:B893=B894),$M$4:M893),""))</f>
        <v/>
      </c>
      <c r="P894" s="16" t="n"/>
      <c r="Q894" s="16" t="n"/>
      <c r="R894" s="17" t="n"/>
      <c r="S894" s="11" t="n"/>
      <c r="T894" s="18">
        <f>IF(OR(A894="",I894=""),"",A894+I894)</f>
        <v/>
      </c>
      <c r="U894" s="18">
        <f>IF(OR(A894="",K894=""),"",IF(J894="",A894,J894)+K894)</f>
        <v/>
      </c>
    </row>
    <row r="895">
      <c r="A895" s="10" t="n"/>
      <c r="B895" s="11" t="n"/>
      <c r="C895" s="12">
        <f>IF(B895="","",IFERROR(VLOOKUP(B895,'السيارات'!$A$5:$F$104,6,FALSE),""))</f>
        <v/>
      </c>
      <c r="D895" s="11" t="n"/>
      <c r="E895" s="12">
        <f>IF(D895="","",IFERROR(VLOOKUP(D895,'السائقون'!$A$5:$C$154,3,FALSE),""))</f>
        <v/>
      </c>
      <c r="F895" s="11" t="n"/>
      <c r="G895" s="11" t="n"/>
      <c r="H895" s="11" t="n"/>
      <c r="I895" s="13" t="n"/>
      <c r="J895" s="10" t="n"/>
      <c r="K895" s="13" t="n"/>
      <c r="L895" s="14" t="n"/>
      <c r="M895" s="14" t="n"/>
      <c r="N895" s="15">
        <f>IF(OR(L895="",M895=""),"",M895-L895)</f>
        <v/>
      </c>
      <c r="O895" s="15">
        <f>IF(OR(B895="",L895=""),"",IFERROR(L895-LOOKUP(2,1/($B$4:B894=B895),$M$4:M894),""))</f>
        <v/>
      </c>
      <c r="P895" s="16" t="n"/>
      <c r="Q895" s="16" t="n"/>
      <c r="R895" s="17" t="n"/>
      <c r="S895" s="11" t="n"/>
      <c r="T895" s="18">
        <f>IF(OR(A895="",I895=""),"",A895+I895)</f>
        <v/>
      </c>
      <c r="U895" s="18">
        <f>IF(OR(A895="",K895=""),"",IF(J895="",A895,J895)+K895)</f>
        <v/>
      </c>
    </row>
    <row r="896">
      <c r="A896" s="10" t="n"/>
      <c r="B896" s="11" t="n"/>
      <c r="C896" s="12">
        <f>IF(B896="","",IFERROR(VLOOKUP(B896,'السيارات'!$A$5:$F$104,6,FALSE),""))</f>
        <v/>
      </c>
      <c r="D896" s="11" t="n"/>
      <c r="E896" s="12">
        <f>IF(D896="","",IFERROR(VLOOKUP(D896,'السائقون'!$A$5:$C$154,3,FALSE),""))</f>
        <v/>
      </c>
      <c r="F896" s="11" t="n"/>
      <c r="G896" s="11" t="n"/>
      <c r="H896" s="11" t="n"/>
      <c r="I896" s="13" t="n"/>
      <c r="J896" s="10" t="n"/>
      <c r="K896" s="13" t="n"/>
      <c r="L896" s="14" t="n"/>
      <c r="M896" s="14" t="n"/>
      <c r="N896" s="15">
        <f>IF(OR(L896="",M896=""),"",M896-L896)</f>
        <v/>
      </c>
      <c r="O896" s="15">
        <f>IF(OR(B896="",L896=""),"",IFERROR(L896-LOOKUP(2,1/($B$4:B895=B896),$M$4:M895),""))</f>
        <v/>
      </c>
      <c r="P896" s="16" t="n"/>
      <c r="Q896" s="16" t="n"/>
      <c r="R896" s="17" t="n"/>
      <c r="S896" s="11" t="n"/>
      <c r="T896" s="18">
        <f>IF(OR(A896="",I896=""),"",A896+I896)</f>
        <v/>
      </c>
      <c r="U896" s="18">
        <f>IF(OR(A896="",K896=""),"",IF(J896="",A896,J896)+K896)</f>
        <v/>
      </c>
    </row>
    <row r="897">
      <c r="A897" s="10" t="n"/>
      <c r="B897" s="11" t="n"/>
      <c r="C897" s="12">
        <f>IF(B897="","",IFERROR(VLOOKUP(B897,'السيارات'!$A$5:$F$104,6,FALSE),""))</f>
        <v/>
      </c>
      <c r="D897" s="11" t="n"/>
      <c r="E897" s="12">
        <f>IF(D897="","",IFERROR(VLOOKUP(D897,'السائقون'!$A$5:$C$154,3,FALSE),""))</f>
        <v/>
      </c>
      <c r="F897" s="11" t="n"/>
      <c r="G897" s="11" t="n"/>
      <c r="H897" s="11" t="n"/>
      <c r="I897" s="13" t="n"/>
      <c r="J897" s="10" t="n"/>
      <c r="K897" s="13" t="n"/>
      <c r="L897" s="14" t="n"/>
      <c r="M897" s="14" t="n"/>
      <c r="N897" s="15">
        <f>IF(OR(L897="",M897=""),"",M897-L897)</f>
        <v/>
      </c>
      <c r="O897" s="15">
        <f>IF(OR(B897="",L897=""),"",IFERROR(L897-LOOKUP(2,1/($B$4:B896=B897),$M$4:M896),""))</f>
        <v/>
      </c>
      <c r="P897" s="16" t="n"/>
      <c r="Q897" s="16" t="n"/>
      <c r="R897" s="17" t="n"/>
      <c r="S897" s="11" t="n"/>
      <c r="T897" s="18">
        <f>IF(OR(A897="",I897=""),"",A897+I897)</f>
        <v/>
      </c>
      <c r="U897" s="18">
        <f>IF(OR(A897="",K897=""),"",IF(J897="",A897,J897)+K897)</f>
        <v/>
      </c>
    </row>
    <row r="898">
      <c r="A898" s="10" t="n"/>
      <c r="B898" s="11" t="n"/>
      <c r="C898" s="12">
        <f>IF(B898="","",IFERROR(VLOOKUP(B898,'السيارات'!$A$5:$F$104,6,FALSE),""))</f>
        <v/>
      </c>
      <c r="D898" s="11" t="n"/>
      <c r="E898" s="12">
        <f>IF(D898="","",IFERROR(VLOOKUP(D898,'السائقون'!$A$5:$C$154,3,FALSE),""))</f>
        <v/>
      </c>
      <c r="F898" s="11" t="n"/>
      <c r="G898" s="11" t="n"/>
      <c r="H898" s="11" t="n"/>
      <c r="I898" s="13" t="n"/>
      <c r="J898" s="10" t="n"/>
      <c r="K898" s="13" t="n"/>
      <c r="L898" s="14" t="n"/>
      <c r="M898" s="14" t="n"/>
      <c r="N898" s="15">
        <f>IF(OR(L898="",M898=""),"",M898-L898)</f>
        <v/>
      </c>
      <c r="O898" s="15">
        <f>IF(OR(B898="",L898=""),"",IFERROR(L898-LOOKUP(2,1/($B$4:B897=B898),$M$4:M897),""))</f>
        <v/>
      </c>
      <c r="P898" s="16" t="n"/>
      <c r="Q898" s="16" t="n"/>
      <c r="R898" s="17" t="n"/>
      <c r="S898" s="11" t="n"/>
      <c r="T898" s="18">
        <f>IF(OR(A898="",I898=""),"",A898+I898)</f>
        <v/>
      </c>
      <c r="U898" s="18">
        <f>IF(OR(A898="",K898=""),"",IF(J898="",A898,J898)+K898)</f>
        <v/>
      </c>
    </row>
    <row r="899">
      <c r="A899" s="10" t="n"/>
      <c r="B899" s="11" t="n"/>
      <c r="C899" s="12">
        <f>IF(B899="","",IFERROR(VLOOKUP(B899,'السيارات'!$A$5:$F$104,6,FALSE),""))</f>
        <v/>
      </c>
      <c r="D899" s="11" t="n"/>
      <c r="E899" s="12">
        <f>IF(D899="","",IFERROR(VLOOKUP(D899,'السائقون'!$A$5:$C$154,3,FALSE),""))</f>
        <v/>
      </c>
      <c r="F899" s="11" t="n"/>
      <c r="G899" s="11" t="n"/>
      <c r="H899" s="11" t="n"/>
      <c r="I899" s="13" t="n"/>
      <c r="J899" s="10" t="n"/>
      <c r="K899" s="13" t="n"/>
      <c r="L899" s="14" t="n"/>
      <c r="M899" s="14" t="n"/>
      <c r="N899" s="15">
        <f>IF(OR(L899="",M899=""),"",M899-L899)</f>
        <v/>
      </c>
      <c r="O899" s="15">
        <f>IF(OR(B899="",L899=""),"",IFERROR(L899-LOOKUP(2,1/($B$4:B898=B899),$M$4:M898),""))</f>
        <v/>
      </c>
      <c r="P899" s="16" t="n"/>
      <c r="Q899" s="16" t="n"/>
      <c r="R899" s="17" t="n"/>
      <c r="S899" s="11" t="n"/>
      <c r="T899" s="18">
        <f>IF(OR(A899="",I899=""),"",A899+I899)</f>
        <v/>
      </c>
      <c r="U899" s="18">
        <f>IF(OR(A899="",K899=""),"",IF(J899="",A899,J899)+K899)</f>
        <v/>
      </c>
    </row>
    <row r="900">
      <c r="A900" s="10" t="n"/>
      <c r="B900" s="11" t="n"/>
      <c r="C900" s="12">
        <f>IF(B900="","",IFERROR(VLOOKUP(B900,'السيارات'!$A$5:$F$104,6,FALSE),""))</f>
        <v/>
      </c>
      <c r="D900" s="11" t="n"/>
      <c r="E900" s="12">
        <f>IF(D900="","",IFERROR(VLOOKUP(D900,'السائقون'!$A$5:$C$154,3,FALSE),""))</f>
        <v/>
      </c>
      <c r="F900" s="11" t="n"/>
      <c r="G900" s="11" t="n"/>
      <c r="H900" s="11" t="n"/>
      <c r="I900" s="13" t="n"/>
      <c r="J900" s="10" t="n"/>
      <c r="K900" s="13" t="n"/>
      <c r="L900" s="14" t="n"/>
      <c r="M900" s="14" t="n"/>
      <c r="N900" s="15">
        <f>IF(OR(L900="",M900=""),"",M900-L900)</f>
        <v/>
      </c>
      <c r="O900" s="15">
        <f>IF(OR(B900="",L900=""),"",IFERROR(L900-LOOKUP(2,1/($B$4:B899=B900),$M$4:M899),""))</f>
        <v/>
      </c>
      <c r="P900" s="16" t="n"/>
      <c r="Q900" s="16" t="n"/>
      <c r="R900" s="17" t="n"/>
      <c r="S900" s="11" t="n"/>
      <c r="T900" s="18">
        <f>IF(OR(A900="",I900=""),"",A900+I900)</f>
        <v/>
      </c>
      <c r="U900" s="18">
        <f>IF(OR(A900="",K900=""),"",IF(J900="",A900,J900)+K900)</f>
        <v/>
      </c>
    </row>
    <row r="901">
      <c r="A901" s="10" t="n"/>
      <c r="B901" s="11" t="n"/>
      <c r="C901" s="12">
        <f>IF(B901="","",IFERROR(VLOOKUP(B901,'السيارات'!$A$5:$F$104,6,FALSE),""))</f>
        <v/>
      </c>
      <c r="D901" s="11" t="n"/>
      <c r="E901" s="12">
        <f>IF(D901="","",IFERROR(VLOOKUP(D901,'السائقون'!$A$5:$C$154,3,FALSE),""))</f>
        <v/>
      </c>
      <c r="F901" s="11" t="n"/>
      <c r="G901" s="11" t="n"/>
      <c r="H901" s="11" t="n"/>
      <c r="I901" s="13" t="n"/>
      <c r="J901" s="10" t="n"/>
      <c r="K901" s="13" t="n"/>
      <c r="L901" s="14" t="n"/>
      <c r="M901" s="14" t="n"/>
      <c r="N901" s="15">
        <f>IF(OR(L901="",M901=""),"",M901-L901)</f>
        <v/>
      </c>
      <c r="O901" s="15">
        <f>IF(OR(B901="",L901=""),"",IFERROR(L901-LOOKUP(2,1/($B$4:B900=B901),$M$4:M900),""))</f>
        <v/>
      </c>
      <c r="P901" s="16" t="n"/>
      <c r="Q901" s="16" t="n"/>
      <c r="R901" s="17" t="n"/>
      <c r="S901" s="11" t="n"/>
      <c r="T901" s="18">
        <f>IF(OR(A901="",I901=""),"",A901+I901)</f>
        <v/>
      </c>
      <c r="U901" s="18">
        <f>IF(OR(A901="",K901=""),"",IF(J901="",A901,J901)+K901)</f>
        <v/>
      </c>
    </row>
    <row r="902">
      <c r="A902" s="10" t="n"/>
      <c r="B902" s="11" t="n"/>
      <c r="C902" s="12">
        <f>IF(B902="","",IFERROR(VLOOKUP(B902,'السيارات'!$A$5:$F$104,6,FALSE),""))</f>
        <v/>
      </c>
      <c r="D902" s="11" t="n"/>
      <c r="E902" s="12">
        <f>IF(D902="","",IFERROR(VLOOKUP(D902,'السائقون'!$A$5:$C$154,3,FALSE),""))</f>
        <v/>
      </c>
      <c r="F902" s="11" t="n"/>
      <c r="G902" s="11" t="n"/>
      <c r="H902" s="11" t="n"/>
      <c r="I902" s="13" t="n"/>
      <c r="J902" s="10" t="n"/>
      <c r="K902" s="13" t="n"/>
      <c r="L902" s="14" t="n"/>
      <c r="M902" s="14" t="n"/>
      <c r="N902" s="15">
        <f>IF(OR(L902="",M902=""),"",M902-L902)</f>
        <v/>
      </c>
      <c r="O902" s="15">
        <f>IF(OR(B902="",L902=""),"",IFERROR(L902-LOOKUP(2,1/($B$4:B901=B902),$M$4:M901),""))</f>
        <v/>
      </c>
      <c r="P902" s="16" t="n"/>
      <c r="Q902" s="16" t="n"/>
      <c r="R902" s="17" t="n"/>
      <c r="S902" s="11" t="n"/>
      <c r="T902" s="18">
        <f>IF(OR(A902="",I902=""),"",A902+I902)</f>
        <v/>
      </c>
      <c r="U902" s="18">
        <f>IF(OR(A902="",K902=""),"",IF(J902="",A902,J902)+K902)</f>
        <v/>
      </c>
    </row>
    <row r="903">
      <c r="A903" s="10" t="n"/>
      <c r="B903" s="11" t="n"/>
      <c r="C903" s="12">
        <f>IF(B903="","",IFERROR(VLOOKUP(B903,'السيارات'!$A$5:$F$104,6,FALSE),""))</f>
        <v/>
      </c>
      <c r="D903" s="11" t="n"/>
      <c r="E903" s="12">
        <f>IF(D903="","",IFERROR(VLOOKUP(D903,'السائقون'!$A$5:$C$154,3,FALSE),""))</f>
        <v/>
      </c>
      <c r="F903" s="11" t="n"/>
      <c r="G903" s="11" t="n"/>
      <c r="H903" s="11" t="n"/>
      <c r="I903" s="13" t="n"/>
      <c r="J903" s="10" t="n"/>
      <c r="K903" s="13" t="n"/>
      <c r="L903" s="14" t="n"/>
      <c r="M903" s="14" t="n"/>
      <c r="N903" s="15">
        <f>IF(OR(L903="",M903=""),"",M903-L903)</f>
        <v/>
      </c>
      <c r="O903" s="15">
        <f>IF(OR(B903="",L903=""),"",IFERROR(L903-LOOKUP(2,1/($B$4:B902=B903),$M$4:M902),""))</f>
        <v/>
      </c>
      <c r="P903" s="16" t="n"/>
      <c r="Q903" s="16" t="n"/>
      <c r="R903" s="17" t="n"/>
      <c r="S903" s="11" t="n"/>
      <c r="T903" s="18">
        <f>IF(OR(A903="",I903=""),"",A903+I903)</f>
        <v/>
      </c>
      <c r="U903" s="18">
        <f>IF(OR(A903="",K903=""),"",IF(J903="",A903,J903)+K903)</f>
        <v/>
      </c>
    </row>
    <row r="904">
      <c r="A904" s="10" t="n"/>
      <c r="B904" s="11" t="n"/>
      <c r="C904" s="12">
        <f>IF(B904="","",IFERROR(VLOOKUP(B904,'السيارات'!$A$5:$F$104,6,FALSE),""))</f>
        <v/>
      </c>
      <c r="D904" s="11" t="n"/>
      <c r="E904" s="12">
        <f>IF(D904="","",IFERROR(VLOOKUP(D904,'السائقون'!$A$5:$C$154,3,FALSE),""))</f>
        <v/>
      </c>
      <c r="F904" s="11" t="n"/>
      <c r="G904" s="11" t="n"/>
      <c r="H904" s="11" t="n"/>
      <c r="I904" s="13" t="n"/>
      <c r="J904" s="10" t="n"/>
      <c r="K904" s="13" t="n"/>
      <c r="L904" s="14" t="n"/>
      <c r="M904" s="14" t="n"/>
      <c r="N904" s="15">
        <f>IF(OR(L904="",M904=""),"",M904-L904)</f>
        <v/>
      </c>
      <c r="O904" s="15">
        <f>IF(OR(B904="",L904=""),"",IFERROR(L904-LOOKUP(2,1/($B$4:B903=B904),$M$4:M903),""))</f>
        <v/>
      </c>
      <c r="P904" s="16" t="n"/>
      <c r="Q904" s="16" t="n"/>
      <c r="R904" s="17" t="n"/>
      <c r="S904" s="11" t="n"/>
      <c r="T904" s="18">
        <f>IF(OR(A904="",I904=""),"",A904+I904)</f>
        <v/>
      </c>
      <c r="U904" s="18">
        <f>IF(OR(A904="",K904=""),"",IF(J904="",A904,J904)+K904)</f>
        <v/>
      </c>
    </row>
    <row r="905">
      <c r="A905" s="10" t="n"/>
      <c r="B905" s="11" t="n"/>
      <c r="C905" s="12">
        <f>IF(B905="","",IFERROR(VLOOKUP(B905,'السيارات'!$A$5:$F$104,6,FALSE),""))</f>
        <v/>
      </c>
      <c r="D905" s="11" t="n"/>
      <c r="E905" s="12">
        <f>IF(D905="","",IFERROR(VLOOKUP(D905,'السائقون'!$A$5:$C$154,3,FALSE),""))</f>
        <v/>
      </c>
      <c r="F905" s="11" t="n"/>
      <c r="G905" s="11" t="n"/>
      <c r="H905" s="11" t="n"/>
      <c r="I905" s="13" t="n"/>
      <c r="J905" s="10" t="n"/>
      <c r="K905" s="13" t="n"/>
      <c r="L905" s="14" t="n"/>
      <c r="M905" s="14" t="n"/>
      <c r="N905" s="15">
        <f>IF(OR(L905="",M905=""),"",M905-L905)</f>
        <v/>
      </c>
      <c r="O905" s="15">
        <f>IF(OR(B905="",L905=""),"",IFERROR(L905-LOOKUP(2,1/($B$4:B904=B905),$M$4:M904),""))</f>
        <v/>
      </c>
      <c r="P905" s="16" t="n"/>
      <c r="Q905" s="16" t="n"/>
      <c r="R905" s="17" t="n"/>
      <c r="S905" s="11" t="n"/>
      <c r="T905" s="18">
        <f>IF(OR(A905="",I905=""),"",A905+I905)</f>
        <v/>
      </c>
      <c r="U905" s="18">
        <f>IF(OR(A905="",K905=""),"",IF(J905="",A905,J905)+K905)</f>
        <v/>
      </c>
    </row>
    <row r="906">
      <c r="A906" s="10" t="n"/>
      <c r="B906" s="11" t="n"/>
      <c r="C906" s="12">
        <f>IF(B906="","",IFERROR(VLOOKUP(B906,'السيارات'!$A$5:$F$104,6,FALSE),""))</f>
        <v/>
      </c>
      <c r="D906" s="11" t="n"/>
      <c r="E906" s="12">
        <f>IF(D906="","",IFERROR(VLOOKUP(D906,'السائقون'!$A$5:$C$154,3,FALSE),""))</f>
        <v/>
      </c>
      <c r="F906" s="11" t="n"/>
      <c r="G906" s="11" t="n"/>
      <c r="H906" s="11" t="n"/>
      <c r="I906" s="13" t="n"/>
      <c r="J906" s="10" t="n"/>
      <c r="K906" s="13" t="n"/>
      <c r="L906" s="14" t="n"/>
      <c r="M906" s="14" t="n"/>
      <c r="N906" s="15">
        <f>IF(OR(L906="",M906=""),"",M906-L906)</f>
        <v/>
      </c>
      <c r="O906" s="15">
        <f>IF(OR(B906="",L906=""),"",IFERROR(L906-LOOKUP(2,1/($B$4:B905=B906),$M$4:M905),""))</f>
        <v/>
      </c>
      <c r="P906" s="16" t="n"/>
      <c r="Q906" s="16" t="n"/>
      <c r="R906" s="17" t="n"/>
      <c r="S906" s="11" t="n"/>
      <c r="T906" s="18">
        <f>IF(OR(A906="",I906=""),"",A906+I906)</f>
        <v/>
      </c>
      <c r="U906" s="18">
        <f>IF(OR(A906="",K906=""),"",IF(J906="",A906,J906)+K906)</f>
        <v/>
      </c>
    </row>
    <row r="907">
      <c r="A907" s="10" t="n"/>
      <c r="B907" s="11" t="n"/>
      <c r="C907" s="12">
        <f>IF(B907="","",IFERROR(VLOOKUP(B907,'السيارات'!$A$5:$F$104,6,FALSE),""))</f>
        <v/>
      </c>
      <c r="D907" s="11" t="n"/>
      <c r="E907" s="12">
        <f>IF(D907="","",IFERROR(VLOOKUP(D907,'السائقون'!$A$5:$C$154,3,FALSE),""))</f>
        <v/>
      </c>
      <c r="F907" s="11" t="n"/>
      <c r="G907" s="11" t="n"/>
      <c r="H907" s="11" t="n"/>
      <c r="I907" s="13" t="n"/>
      <c r="J907" s="10" t="n"/>
      <c r="K907" s="13" t="n"/>
      <c r="L907" s="14" t="n"/>
      <c r="M907" s="14" t="n"/>
      <c r="N907" s="15">
        <f>IF(OR(L907="",M907=""),"",M907-L907)</f>
        <v/>
      </c>
      <c r="O907" s="15">
        <f>IF(OR(B907="",L907=""),"",IFERROR(L907-LOOKUP(2,1/($B$4:B906=B907),$M$4:M906),""))</f>
        <v/>
      </c>
      <c r="P907" s="16" t="n"/>
      <c r="Q907" s="16" t="n"/>
      <c r="R907" s="17" t="n"/>
      <c r="S907" s="11" t="n"/>
      <c r="T907" s="18">
        <f>IF(OR(A907="",I907=""),"",A907+I907)</f>
        <v/>
      </c>
      <c r="U907" s="18">
        <f>IF(OR(A907="",K907=""),"",IF(J907="",A907,J907)+K907)</f>
        <v/>
      </c>
    </row>
    <row r="908">
      <c r="A908" s="10" t="n"/>
      <c r="B908" s="11" t="n"/>
      <c r="C908" s="12">
        <f>IF(B908="","",IFERROR(VLOOKUP(B908,'السيارات'!$A$5:$F$104,6,FALSE),""))</f>
        <v/>
      </c>
      <c r="D908" s="11" t="n"/>
      <c r="E908" s="12">
        <f>IF(D908="","",IFERROR(VLOOKUP(D908,'السائقون'!$A$5:$C$154,3,FALSE),""))</f>
        <v/>
      </c>
      <c r="F908" s="11" t="n"/>
      <c r="G908" s="11" t="n"/>
      <c r="H908" s="11" t="n"/>
      <c r="I908" s="13" t="n"/>
      <c r="J908" s="10" t="n"/>
      <c r="K908" s="13" t="n"/>
      <c r="L908" s="14" t="n"/>
      <c r="M908" s="14" t="n"/>
      <c r="N908" s="15">
        <f>IF(OR(L908="",M908=""),"",M908-L908)</f>
        <v/>
      </c>
      <c r="O908" s="15">
        <f>IF(OR(B908="",L908=""),"",IFERROR(L908-LOOKUP(2,1/($B$4:B907=B908),$M$4:M907),""))</f>
        <v/>
      </c>
      <c r="P908" s="16" t="n"/>
      <c r="Q908" s="16" t="n"/>
      <c r="R908" s="17" t="n"/>
      <c r="S908" s="11" t="n"/>
      <c r="T908" s="18">
        <f>IF(OR(A908="",I908=""),"",A908+I908)</f>
        <v/>
      </c>
      <c r="U908" s="18">
        <f>IF(OR(A908="",K908=""),"",IF(J908="",A908,J908)+K908)</f>
        <v/>
      </c>
    </row>
    <row r="909">
      <c r="A909" s="10" t="n"/>
      <c r="B909" s="11" t="n"/>
      <c r="C909" s="12">
        <f>IF(B909="","",IFERROR(VLOOKUP(B909,'السيارات'!$A$5:$F$104,6,FALSE),""))</f>
        <v/>
      </c>
      <c r="D909" s="11" t="n"/>
      <c r="E909" s="12">
        <f>IF(D909="","",IFERROR(VLOOKUP(D909,'السائقون'!$A$5:$C$154,3,FALSE),""))</f>
        <v/>
      </c>
      <c r="F909" s="11" t="n"/>
      <c r="G909" s="11" t="n"/>
      <c r="H909" s="11" t="n"/>
      <c r="I909" s="13" t="n"/>
      <c r="J909" s="10" t="n"/>
      <c r="K909" s="13" t="n"/>
      <c r="L909" s="14" t="n"/>
      <c r="M909" s="14" t="n"/>
      <c r="N909" s="15">
        <f>IF(OR(L909="",M909=""),"",M909-L909)</f>
        <v/>
      </c>
      <c r="O909" s="15">
        <f>IF(OR(B909="",L909=""),"",IFERROR(L909-LOOKUP(2,1/($B$4:B908=B909),$M$4:M908),""))</f>
        <v/>
      </c>
      <c r="P909" s="16" t="n"/>
      <c r="Q909" s="16" t="n"/>
      <c r="R909" s="17" t="n"/>
      <c r="S909" s="11" t="n"/>
      <c r="T909" s="18">
        <f>IF(OR(A909="",I909=""),"",A909+I909)</f>
        <v/>
      </c>
      <c r="U909" s="18">
        <f>IF(OR(A909="",K909=""),"",IF(J909="",A909,J909)+K909)</f>
        <v/>
      </c>
    </row>
    <row r="910">
      <c r="A910" s="10" t="n"/>
      <c r="B910" s="11" t="n"/>
      <c r="C910" s="12">
        <f>IF(B910="","",IFERROR(VLOOKUP(B910,'السيارات'!$A$5:$F$104,6,FALSE),""))</f>
        <v/>
      </c>
      <c r="D910" s="11" t="n"/>
      <c r="E910" s="12">
        <f>IF(D910="","",IFERROR(VLOOKUP(D910,'السائقون'!$A$5:$C$154,3,FALSE),""))</f>
        <v/>
      </c>
      <c r="F910" s="11" t="n"/>
      <c r="G910" s="11" t="n"/>
      <c r="H910" s="11" t="n"/>
      <c r="I910" s="13" t="n"/>
      <c r="J910" s="10" t="n"/>
      <c r="K910" s="13" t="n"/>
      <c r="L910" s="14" t="n"/>
      <c r="M910" s="14" t="n"/>
      <c r="N910" s="15">
        <f>IF(OR(L910="",M910=""),"",M910-L910)</f>
        <v/>
      </c>
      <c r="O910" s="15">
        <f>IF(OR(B910="",L910=""),"",IFERROR(L910-LOOKUP(2,1/($B$4:B909=B910),$M$4:M909),""))</f>
        <v/>
      </c>
      <c r="P910" s="16" t="n"/>
      <c r="Q910" s="16" t="n"/>
      <c r="R910" s="17" t="n"/>
      <c r="S910" s="11" t="n"/>
      <c r="T910" s="18">
        <f>IF(OR(A910="",I910=""),"",A910+I910)</f>
        <v/>
      </c>
      <c r="U910" s="18">
        <f>IF(OR(A910="",K910=""),"",IF(J910="",A910,J910)+K910)</f>
        <v/>
      </c>
    </row>
    <row r="911">
      <c r="A911" s="10" t="n"/>
      <c r="B911" s="11" t="n"/>
      <c r="C911" s="12">
        <f>IF(B911="","",IFERROR(VLOOKUP(B911,'السيارات'!$A$5:$F$104,6,FALSE),""))</f>
        <v/>
      </c>
      <c r="D911" s="11" t="n"/>
      <c r="E911" s="12">
        <f>IF(D911="","",IFERROR(VLOOKUP(D911,'السائقون'!$A$5:$C$154,3,FALSE),""))</f>
        <v/>
      </c>
      <c r="F911" s="11" t="n"/>
      <c r="G911" s="11" t="n"/>
      <c r="H911" s="11" t="n"/>
      <c r="I911" s="13" t="n"/>
      <c r="J911" s="10" t="n"/>
      <c r="K911" s="13" t="n"/>
      <c r="L911" s="14" t="n"/>
      <c r="M911" s="14" t="n"/>
      <c r="N911" s="15">
        <f>IF(OR(L911="",M911=""),"",M911-L911)</f>
        <v/>
      </c>
      <c r="O911" s="15">
        <f>IF(OR(B911="",L911=""),"",IFERROR(L911-LOOKUP(2,1/($B$4:B910=B911),$M$4:M910),""))</f>
        <v/>
      </c>
      <c r="P911" s="16" t="n"/>
      <c r="Q911" s="16" t="n"/>
      <c r="R911" s="17" t="n"/>
      <c r="S911" s="11" t="n"/>
      <c r="T911" s="18">
        <f>IF(OR(A911="",I911=""),"",A911+I911)</f>
        <v/>
      </c>
      <c r="U911" s="18">
        <f>IF(OR(A911="",K911=""),"",IF(J911="",A911,J911)+K911)</f>
        <v/>
      </c>
    </row>
    <row r="912">
      <c r="A912" s="10" t="n"/>
      <c r="B912" s="11" t="n"/>
      <c r="C912" s="12">
        <f>IF(B912="","",IFERROR(VLOOKUP(B912,'السيارات'!$A$5:$F$104,6,FALSE),""))</f>
        <v/>
      </c>
      <c r="D912" s="11" t="n"/>
      <c r="E912" s="12">
        <f>IF(D912="","",IFERROR(VLOOKUP(D912,'السائقون'!$A$5:$C$154,3,FALSE),""))</f>
        <v/>
      </c>
      <c r="F912" s="11" t="n"/>
      <c r="G912" s="11" t="n"/>
      <c r="H912" s="11" t="n"/>
      <c r="I912" s="13" t="n"/>
      <c r="J912" s="10" t="n"/>
      <c r="K912" s="13" t="n"/>
      <c r="L912" s="14" t="n"/>
      <c r="M912" s="14" t="n"/>
      <c r="N912" s="15">
        <f>IF(OR(L912="",M912=""),"",M912-L912)</f>
        <v/>
      </c>
      <c r="O912" s="15">
        <f>IF(OR(B912="",L912=""),"",IFERROR(L912-LOOKUP(2,1/($B$4:B911=B912),$M$4:M911),""))</f>
        <v/>
      </c>
      <c r="P912" s="16" t="n"/>
      <c r="Q912" s="16" t="n"/>
      <c r="R912" s="17" t="n"/>
      <c r="S912" s="11" t="n"/>
      <c r="T912" s="18">
        <f>IF(OR(A912="",I912=""),"",A912+I912)</f>
        <v/>
      </c>
      <c r="U912" s="18">
        <f>IF(OR(A912="",K912=""),"",IF(J912="",A912,J912)+K912)</f>
        <v/>
      </c>
    </row>
    <row r="913">
      <c r="A913" s="10" t="n"/>
      <c r="B913" s="11" t="n"/>
      <c r="C913" s="12">
        <f>IF(B913="","",IFERROR(VLOOKUP(B913,'السيارات'!$A$5:$F$104,6,FALSE),""))</f>
        <v/>
      </c>
      <c r="D913" s="11" t="n"/>
      <c r="E913" s="12">
        <f>IF(D913="","",IFERROR(VLOOKUP(D913,'السائقون'!$A$5:$C$154,3,FALSE),""))</f>
        <v/>
      </c>
      <c r="F913" s="11" t="n"/>
      <c r="G913" s="11" t="n"/>
      <c r="H913" s="11" t="n"/>
      <c r="I913" s="13" t="n"/>
      <c r="J913" s="10" t="n"/>
      <c r="K913" s="13" t="n"/>
      <c r="L913" s="14" t="n"/>
      <c r="M913" s="14" t="n"/>
      <c r="N913" s="15">
        <f>IF(OR(L913="",M913=""),"",M913-L913)</f>
        <v/>
      </c>
      <c r="O913" s="15">
        <f>IF(OR(B913="",L913=""),"",IFERROR(L913-LOOKUP(2,1/($B$4:B912=B913),$M$4:M912),""))</f>
        <v/>
      </c>
      <c r="P913" s="16" t="n"/>
      <c r="Q913" s="16" t="n"/>
      <c r="R913" s="17" t="n"/>
      <c r="S913" s="11" t="n"/>
      <c r="T913" s="18">
        <f>IF(OR(A913="",I913=""),"",A913+I913)</f>
        <v/>
      </c>
      <c r="U913" s="18">
        <f>IF(OR(A913="",K913=""),"",IF(J913="",A913,J913)+K913)</f>
        <v/>
      </c>
    </row>
    <row r="914">
      <c r="A914" s="10" t="n"/>
      <c r="B914" s="11" t="n"/>
      <c r="C914" s="12">
        <f>IF(B914="","",IFERROR(VLOOKUP(B914,'السيارات'!$A$5:$F$104,6,FALSE),""))</f>
        <v/>
      </c>
      <c r="D914" s="11" t="n"/>
      <c r="E914" s="12">
        <f>IF(D914="","",IFERROR(VLOOKUP(D914,'السائقون'!$A$5:$C$154,3,FALSE),""))</f>
        <v/>
      </c>
      <c r="F914" s="11" t="n"/>
      <c r="G914" s="11" t="n"/>
      <c r="H914" s="11" t="n"/>
      <c r="I914" s="13" t="n"/>
      <c r="J914" s="10" t="n"/>
      <c r="K914" s="13" t="n"/>
      <c r="L914" s="14" t="n"/>
      <c r="M914" s="14" t="n"/>
      <c r="N914" s="15">
        <f>IF(OR(L914="",M914=""),"",M914-L914)</f>
        <v/>
      </c>
      <c r="O914" s="15">
        <f>IF(OR(B914="",L914=""),"",IFERROR(L914-LOOKUP(2,1/($B$4:B913=B914),$M$4:M913),""))</f>
        <v/>
      </c>
      <c r="P914" s="16" t="n"/>
      <c r="Q914" s="16" t="n"/>
      <c r="R914" s="17" t="n"/>
      <c r="S914" s="11" t="n"/>
      <c r="T914" s="18">
        <f>IF(OR(A914="",I914=""),"",A914+I914)</f>
        <v/>
      </c>
      <c r="U914" s="18">
        <f>IF(OR(A914="",K914=""),"",IF(J914="",A914,J914)+K914)</f>
        <v/>
      </c>
    </row>
    <row r="915">
      <c r="A915" s="10" t="n"/>
      <c r="B915" s="11" t="n"/>
      <c r="C915" s="12">
        <f>IF(B915="","",IFERROR(VLOOKUP(B915,'السيارات'!$A$5:$F$104,6,FALSE),""))</f>
        <v/>
      </c>
      <c r="D915" s="11" t="n"/>
      <c r="E915" s="12">
        <f>IF(D915="","",IFERROR(VLOOKUP(D915,'السائقون'!$A$5:$C$154,3,FALSE),""))</f>
        <v/>
      </c>
      <c r="F915" s="11" t="n"/>
      <c r="G915" s="11" t="n"/>
      <c r="H915" s="11" t="n"/>
      <c r="I915" s="13" t="n"/>
      <c r="J915" s="10" t="n"/>
      <c r="K915" s="13" t="n"/>
      <c r="L915" s="14" t="n"/>
      <c r="M915" s="14" t="n"/>
      <c r="N915" s="15">
        <f>IF(OR(L915="",M915=""),"",M915-L915)</f>
        <v/>
      </c>
      <c r="O915" s="15">
        <f>IF(OR(B915="",L915=""),"",IFERROR(L915-LOOKUP(2,1/($B$4:B914=B915),$M$4:M914),""))</f>
        <v/>
      </c>
      <c r="P915" s="16" t="n"/>
      <c r="Q915" s="16" t="n"/>
      <c r="R915" s="17" t="n"/>
      <c r="S915" s="11" t="n"/>
      <c r="T915" s="18">
        <f>IF(OR(A915="",I915=""),"",A915+I915)</f>
        <v/>
      </c>
      <c r="U915" s="18">
        <f>IF(OR(A915="",K915=""),"",IF(J915="",A915,J915)+K915)</f>
        <v/>
      </c>
    </row>
    <row r="916">
      <c r="A916" s="10" t="n"/>
      <c r="B916" s="11" t="n"/>
      <c r="C916" s="12">
        <f>IF(B916="","",IFERROR(VLOOKUP(B916,'السيارات'!$A$5:$F$104,6,FALSE),""))</f>
        <v/>
      </c>
      <c r="D916" s="11" t="n"/>
      <c r="E916" s="12">
        <f>IF(D916="","",IFERROR(VLOOKUP(D916,'السائقون'!$A$5:$C$154,3,FALSE),""))</f>
        <v/>
      </c>
      <c r="F916" s="11" t="n"/>
      <c r="G916" s="11" t="n"/>
      <c r="H916" s="11" t="n"/>
      <c r="I916" s="13" t="n"/>
      <c r="J916" s="10" t="n"/>
      <c r="K916" s="13" t="n"/>
      <c r="L916" s="14" t="n"/>
      <c r="M916" s="14" t="n"/>
      <c r="N916" s="15">
        <f>IF(OR(L916="",M916=""),"",M916-L916)</f>
        <v/>
      </c>
      <c r="O916" s="15">
        <f>IF(OR(B916="",L916=""),"",IFERROR(L916-LOOKUP(2,1/($B$4:B915=B916),$M$4:M915),""))</f>
        <v/>
      </c>
      <c r="P916" s="16" t="n"/>
      <c r="Q916" s="16" t="n"/>
      <c r="R916" s="17" t="n"/>
      <c r="S916" s="11" t="n"/>
      <c r="T916" s="18">
        <f>IF(OR(A916="",I916=""),"",A916+I916)</f>
        <v/>
      </c>
      <c r="U916" s="18">
        <f>IF(OR(A916="",K916=""),"",IF(J916="",A916,J916)+K916)</f>
        <v/>
      </c>
    </row>
    <row r="917">
      <c r="A917" s="10" t="n"/>
      <c r="B917" s="11" t="n"/>
      <c r="C917" s="12">
        <f>IF(B917="","",IFERROR(VLOOKUP(B917,'السيارات'!$A$5:$F$104,6,FALSE),""))</f>
        <v/>
      </c>
      <c r="D917" s="11" t="n"/>
      <c r="E917" s="12">
        <f>IF(D917="","",IFERROR(VLOOKUP(D917,'السائقون'!$A$5:$C$154,3,FALSE),""))</f>
        <v/>
      </c>
      <c r="F917" s="11" t="n"/>
      <c r="G917" s="11" t="n"/>
      <c r="H917" s="11" t="n"/>
      <c r="I917" s="13" t="n"/>
      <c r="J917" s="10" t="n"/>
      <c r="K917" s="13" t="n"/>
      <c r="L917" s="14" t="n"/>
      <c r="M917" s="14" t="n"/>
      <c r="N917" s="15">
        <f>IF(OR(L917="",M917=""),"",M917-L917)</f>
        <v/>
      </c>
      <c r="O917" s="15">
        <f>IF(OR(B917="",L917=""),"",IFERROR(L917-LOOKUP(2,1/($B$4:B916=B917),$M$4:M916),""))</f>
        <v/>
      </c>
      <c r="P917" s="16" t="n"/>
      <c r="Q917" s="16" t="n"/>
      <c r="R917" s="17" t="n"/>
      <c r="S917" s="11" t="n"/>
      <c r="T917" s="18">
        <f>IF(OR(A917="",I917=""),"",A917+I917)</f>
        <v/>
      </c>
      <c r="U917" s="18">
        <f>IF(OR(A917="",K917=""),"",IF(J917="",A917,J917)+K917)</f>
        <v/>
      </c>
    </row>
    <row r="918">
      <c r="A918" s="10" t="n"/>
      <c r="B918" s="11" t="n"/>
      <c r="C918" s="12">
        <f>IF(B918="","",IFERROR(VLOOKUP(B918,'السيارات'!$A$5:$F$104,6,FALSE),""))</f>
        <v/>
      </c>
      <c r="D918" s="11" t="n"/>
      <c r="E918" s="12">
        <f>IF(D918="","",IFERROR(VLOOKUP(D918,'السائقون'!$A$5:$C$154,3,FALSE),""))</f>
        <v/>
      </c>
      <c r="F918" s="11" t="n"/>
      <c r="G918" s="11" t="n"/>
      <c r="H918" s="11" t="n"/>
      <c r="I918" s="13" t="n"/>
      <c r="J918" s="10" t="n"/>
      <c r="K918" s="13" t="n"/>
      <c r="L918" s="14" t="n"/>
      <c r="M918" s="14" t="n"/>
      <c r="N918" s="15">
        <f>IF(OR(L918="",M918=""),"",M918-L918)</f>
        <v/>
      </c>
      <c r="O918" s="15">
        <f>IF(OR(B918="",L918=""),"",IFERROR(L918-LOOKUP(2,1/($B$4:B917=B918),$M$4:M917),""))</f>
        <v/>
      </c>
      <c r="P918" s="16" t="n"/>
      <c r="Q918" s="16" t="n"/>
      <c r="R918" s="17" t="n"/>
      <c r="S918" s="11" t="n"/>
      <c r="T918" s="18">
        <f>IF(OR(A918="",I918=""),"",A918+I918)</f>
        <v/>
      </c>
      <c r="U918" s="18">
        <f>IF(OR(A918="",K918=""),"",IF(J918="",A918,J918)+K918)</f>
        <v/>
      </c>
    </row>
    <row r="919">
      <c r="A919" s="10" t="n"/>
      <c r="B919" s="11" t="n"/>
      <c r="C919" s="12">
        <f>IF(B919="","",IFERROR(VLOOKUP(B919,'السيارات'!$A$5:$F$104,6,FALSE),""))</f>
        <v/>
      </c>
      <c r="D919" s="11" t="n"/>
      <c r="E919" s="12">
        <f>IF(D919="","",IFERROR(VLOOKUP(D919,'السائقون'!$A$5:$C$154,3,FALSE),""))</f>
        <v/>
      </c>
      <c r="F919" s="11" t="n"/>
      <c r="G919" s="11" t="n"/>
      <c r="H919" s="11" t="n"/>
      <c r="I919" s="13" t="n"/>
      <c r="J919" s="10" t="n"/>
      <c r="K919" s="13" t="n"/>
      <c r="L919" s="14" t="n"/>
      <c r="M919" s="14" t="n"/>
      <c r="N919" s="15">
        <f>IF(OR(L919="",M919=""),"",M919-L919)</f>
        <v/>
      </c>
      <c r="O919" s="15">
        <f>IF(OR(B919="",L919=""),"",IFERROR(L919-LOOKUP(2,1/($B$4:B918=B919),$M$4:M918),""))</f>
        <v/>
      </c>
      <c r="P919" s="16" t="n"/>
      <c r="Q919" s="16" t="n"/>
      <c r="R919" s="17" t="n"/>
      <c r="S919" s="11" t="n"/>
      <c r="T919" s="18">
        <f>IF(OR(A919="",I919=""),"",A919+I919)</f>
        <v/>
      </c>
      <c r="U919" s="18">
        <f>IF(OR(A919="",K919=""),"",IF(J919="",A919,J919)+K919)</f>
        <v/>
      </c>
    </row>
    <row r="920">
      <c r="A920" s="10" t="n"/>
      <c r="B920" s="11" t="n"/>
      <c r="C920" s="12">
        <f>IF(B920="","",IFERROR(VLOOKUP(B920,'السيارات'!$A$5:$F$104,6,FALSE),""))</f>
        <v/>
      </c>
      <c r="D920" s="11" t="n"/>
      <c r="E920" s="12">
        <f>IF(D920="","",IFERROR(VLOOKUP(D920,'السائقون'!$A$5:$C$154,3,FALSE),""))</f>
        <v/>
      </c>
      <c r="F920" s="11" t="n"/>
      <c r="G920" s="11" t="n"/>
      <c r="H920" s="11" t="n"/>
      <c r="I920" s="13" t="n"/>
      <c r="J920" s="10" t="n"/>
      <c r="K920" s="13" t="n"/>
      <c r="L920" s="14" t="n"/>
      <c r="M920" s="14" t="n"/>
      <c r="N920" s="15">
        <f>IF(OR(L920="",M920=""),"",M920-L920)</f>
        <v/>
      </c>
      <c r="O920" s="15">
        <f>IF(OR(B920="",L920=""),"",IFERROR(L920-LOOKUP(2,1/($B$4:B919=B920),$M$4:M919),""))</f>
        <v/>
      </c>
      <c r="P920" s="16" t="n"/>
      <c r="Q920" s="16" t="n"/>
      <c r="R920" s="17" t="n"/>
      <c r="S920" s="11" t="n"/>
      <c r="T920" s="18">
        <f>IF(OR(A920="",I920=""),"",A920+I920)</f>
        <v/>
      </c>
      <c r="U920" s="18">
        <f>IF(OR(A920="",K920=""),"",IF(J920="",A920,J920)+K920)</f>
        <v/>
      </c>
    </row>
    <row r="921">
      <c r="A921" s="10" t="n"/>
      <c r="B921" s="11" t="n"/>
      <c r="C921" s="12">
        <f>IF(B921="","",IFERROR(VLOOKUP(B921,'السيارات'!$A$5:$F$104,6,FALSE),""))</f>
        <v/>
      </c>
      <c r="D921" s="11" t="n"/>
      <c r="E921" s="12">
        <f>IF(D921="","",IFERROR(VLOOKUP(D921,'السائقون'!$A$5:$C$154,3,FALSE),""))</f>
        <v/>
      </c>
      <c r="F921" s="11" t="n"/>
      <c r="G921" s="11" t="n"/>
      <c r="H921" s="11" t="n"/>
      <c r="I921" s="13" t="n"/>
      <c r="J921" s="10" t="n"/>
      <c r="K921" s="13" t="n"/>
      <c r="L921" s="14" t="n"/>
      <c r="M921" s="14" t="n"/>
      <c r="N921" s="15">
        <f>IF(OR(L921="",M921=""),"",M921-L921)</f>
        <v/>
      </c>
      <c r="O921" s="15">
        <f>IF(OR(B921="",L921=""),"",IFERROR(L921-LOOKUP(2,1/($B$4:B920=B921),$M$4:M920),""))</f>
        <v/>
      </c>
      <c r="P921" s="16" t="n"/>
      <c r="Q921" s="16" t="n"/>
      <c r="R921" s="17" t="n"/>
      <c r="S921" s="11" t="n"/>
      <c r="T921" s="18">
        <f>IF(OR(A921="",I921=""),"",A921+I921)</f>
        <v/>
      </c>
      <c r="U921" s="18">
        <f>IF(OR(A921="",K921=""),"",IF(J921="",A921,J921)+K921)</f>
        <v/>
      </c>
    </row>
    <row r="922">
      <c r="A922" s="10" t="n"/>
      <c r="B922" s="11" t="n"/>
      <c r="C922" s="12">
        <f>IF(B922="","",IFERROR(VLOOKUP(B922,'السيارات'!$A$5:$F$104,6,FALSE),""))</f>
        <v/>
      </c>
      <c r="D922" s="11" t="n"/>
      <c r="E922" s="12">
        <f>IF(D922="","",IFERROR(VLOOKUP(D922,'السائقون'!$A$5:$C$154,3,FALSE),""))</f>
        <v/>
      </c>
      <c r="F922" s="11" t="n"/>
      <c r="G922" s="11" t="n"/>
      <c r="H922" s="11" t="n"/>
      <c r="I922" s="13" t="n"/>
      <c r="J922" s="10" t="n"/>
      <c r="K922" s="13" t="n"/>
      <c r="L922" s="14" t="n"/>
      <c r="M922" s="14" t="n"/>
      <c r="N922" s="15">
        <f>IF(OR(L922="",M922=""),"",M922-L922)</f>
        <v/>
      </c>
      <c r="O922" s="15">
        <f>IF(OR(B922="",L922=""),"",IFERROR(L922-LOOKUP(2,1/($B$4:B921=B922),$M$4:M921),""))</f>
        <v/>
      </c>
      <c r="P922" s="16" t="n"/>
      <c r="Q922" s="16" t="n"/>
      <c r="R922" s="17" t="n"/>
      <c r="S922" s="11" t="n"/>
      <c r="T922" s="18">
        <f>IF(OR(A922="",I922=""),"",A922+I922)</f>
        <v/>
      </c>
      <c r="U922" s="18">
        <f>IF(OR(A922="",K922=""),"",IF(J922="",A922,J922)+K922)</f>
        <v/>
      </c>
    </row>
    <row r="923">
      <c r="A923" s="10" t="n"/>
      <c r="B923" s="11" t="n"/>
      <c r="C923" s="12">
        <f>IF(B923="","",IFERROR(VLOOKUP(B923,'السيارات'!$A$5:$F$104,6,FALSE),""))</f>
        <v/>
      </c>
      <c r="D923" s="11" t="n"/>
      <c r="E923" s="12">
        <f>IF(D923="","",IFERROR(VLOOKUP(D923,'السائقون'!$A$5:$C$154,3,FALSE),""))</f>
        <v/>
      </c>
      <c r="F923" s="11" t="n"/>
      <c r="G923" s="11" t="n"/>
      <c r="H923" s="11" t="n"/>
      <c r="I923" s="13" t="n"/>
      <c r="J923" s="10" t="n"/>
      <c r="K923" s="13" t="n"/>
      <c r="L923" s="14" t="n"/>
      <c r="M923" s="14" t="n"/>
      <c r="N923" s="15">
        <f>IF(OR(L923="",M923=""),"",M923-L923)</f>
        <v/>
      </c>
      <c r="O923" s="15">
        <f>IF(OR(B923="",L923=""),"",IFERROR(L923-LOOKUP(2,1/($B$4:B922=B923),$M$4:M922),""))</f>
        <v/>
      </c>
      <c r="P923" s="16" t="n"/>
      <c r="Q923" s="16" t="n"/>
      <c r="R923" s="17" t="n"/>
      <c r="S923" s="11" t="n"/>
      <c r="T923" s="18">
        <f>IF(OR(A923="",I923=""),"",A923+I923)</f>
        <v/>
      </c>
      <c r="U923" s="18">
        <f>IF(OR(A923="",K923=""),"",IF(J923="",A923,J923)+K923)</f>
        <v/>
      </c>
    </row>
    <row r="924">
      <c r="A924" s="10" t="n"/>
      <c r="B924" s="11" t="n"/>
      <c r="C924" s="12">
        <f>IF(B924="","",IFERROR(VLOOKUP(B924,'السيارات'!$A$5:$F$104,6,FALSE),""))</f>
        <v/>
      </c>
      <c r="D924" s="11" t="n"/>
      <c r="E924" s="12">
        <f>IF(D924="","",IFERROR(VLOOKUP(D924,'السائقون'!$A$5:$C$154,3,FALSE),""))</f>
        <v/>
      </c>
      <c r="F924" s="11" t="n"/>
      <c r="G924" s="11" t="n"/>
      <c r="H924" s="11" t="n"/>
      <c r="I924" s="13" t="n"/>
      <c r="J924" s="10" t="n"/>
      <c r="K924" s="13" t="n"/>
      <c r="L924" s="14" t="n"/>
      <c r="M924" s="14" t="n"/>
      <c r="N924" s="15">
        <f>IF(OR(L924="",M924=""),"",M924-L924)</f>
        <v/>
      </c>
      <c r="O924" s="15">
        <f>IF(OR(B924="",L924=""),"",IFERROR(L924-LOOKUP(2,1/($B$4:B923=B924),$M$4:M923),""))</f>
        <v/>
      </c>
      <c r="P924" s="16" t="n"/>
      <c r="Q924" s="16" t="n"/>
      <c r="R924" s="17" t="n"/>
      <c r="S924" s="11" t="n"/>
      <c r="T924" s="18">
        <f>IF(OR(A924="",I924=""),"",A924+I924)</f>
        <v/>
      </c>
      <c r="U924" s="18">
        <f>IF(OR(A924="",K924=""),"",IF(J924="",A924,J924)+K924)</f>
        <v/>
      </c>
    </row>
    <row r="925">
      <c r="A925" s="10" t="n"/>
      <c r="B925" s="11" t="n"/>
      <c r="C925" s="12">
        <f>IF(B925="","",IFERROR(VLOOKUP(B925,'السيارات'!$A$5:$F$104,6,FALSE),""))</f>
        <v/>
      </c>
      <c r="D925" s="11" t="n"/>
      <c r="E925" s="12">
        <f>IF(D925="","",IFERROR(VLOOKUP(D925,'السائقون'!$A$5:$C$154,3,FALSE),""))</f>
        <v/>
      </c>
      <c r="F925" s="11" t="n"/>
      <c r="G925" s="11" t="n"/>
      <c r="H925" s="11" t="n"/>
      <c r="I925" s="13" t="n"/>
      <c r="J925" s="10" t="n"/>
      <c r="K925" s="13" t="n"/>
      <c r="L925" s="14" t="n"/>
      <c r="M925" s="14" t="n"/>
      <c r="N925" s="15">
        <f>IF(OR(L925="",M925=""),"",M925-L925)</f>
        <v/>
      </c>
      <c r="O925" s="15">
        <f>IF(OR(B925="",L925=""),"",IFERROR(L925-LOOKUP(2,1/($B$4:B924=B925),$M$4:M924),""))</f>
        <v/>
      </c>
      <c r="P925" s="16" t="n"/>
      <c r="Q925" s="16" t="n"/>
      <c r="R925" s="17" t="n"/>
      <c r="S925" s="11" t="n"/>
      <c r="T925" s="18">
        <f>IF(OR(A925="",I925=""),"",A925+I925)</f>
        <v/>
      </c>
      <c r="U925" s="18">
        <f>IF(OR(A925="",K925=""),"",IF(J925="",A925,J925)+K925)</f>
        <v/>
      </c>
    </row>
    <row r="926">
      <c r="A926" s="10" t="n"/>
      <c r="B926" s="11" t="n"/>
      <c r="C926" s="12">
        <f>IF(B926="","",IFERROR(VLOOKUP(B926,'السيارات'!$A$5:$F$104,6,FALSE),""))</f>
        <v/>
      </c>
      <c r="D926" s="11" t="n"/>
      <c r="E926" s="12">
        <f>IF(D926="","",IFERROR(VLOOKUP(D926,'السائقون'!$A$5:$C$154,3,FALSE),""))</f>
        <v/>
      </c>
      <c r="F926" s="11" t="n"/>
      <c r="G926" s="11" t="n"/>
      <c r="H926" s="11" t="n"/>
      <c r="I926" s="13" t="n"/>
      <c r="J926" s="10" t="n"/>
      <c r="K926" s="13" t="n"/>
      <c r="L926" s="14" t="n"/>
      <c r="M926" s="14" t="n"/>
      <c r="N926" s="15">
        <f>IF(OR(L926="",M926=""),"",M926-L926)</f>
        <v/>
      </c>
      <c r="O926" s="15">
        <f>IF(OR(B926="",L926=""),"",IFERROR(L926-LOOKUP(2,1/($B$4:B925=B926),$M$4:M925),""))</f>
        <v/>
      </c>
      <c r="P926" s="16" t="n"/>
      <c r="Q926" s="16" t="n"/>
      <c r="R926" s="17" t="n"/>
      <c r="S926" s="11" t="n"/>
      <c r="T926" s="18">
        <f>IF(OR(A926="",I926=""),"",A926+I926)</f>
        <v/>
      </c>
      <c r="U926" s="18">
        <f>IF(OR(A926="",K926=""),"",IF(J926="",A926,J926)+K926)</f>
        <v/>
      </c>
    </row>
    <row r="927">
      <c r="A927" s="10" t="n"/>
      <c r="B927" s="11" t="n"/>
      <c r="C927" s="12">
        <f>IF(B927="","",IFERROR(VLOOKUP(B927,'السيارات'!$A$5:$F$104,6,FALSE),""))</f>
        <v/>
      </c>
      <c r="D927" s="11" t="n"/>
      <c r="E927" s="12">
        <f>IF(D927="","",IFERROR(VLOOKUP(D927,'السائقون'!$A$5:$C$154,3,FALSE),""))</f>
        <v/>
      </c>
      <c r="F927" s="11" t="n"/>
      <c r="G927" s="11" t="n"/>
      <c r="H927" s="11" t="n"/>
      <c r="I927" s="13" t="n"/>
      <c r="J927" s="10" t="n"/>
      <c r="K927" s="13" t="n"/>
      <c r="L927" s="14" t="n"/>
      <c r="M927" s="14" t="n"/>
      <c r="N927" s="15">
        <f>IF(OR(L927="",M927=""),"",M927-L927)</f>
        <v/>
      </c>
      <c r="O927" s="15">
        <f>IF(OR(B927="",L927=""),"",IFERROR(L927-LOOKUP(2,1/($B$4:B926=B927),$M$4:M926),""))</f>
        <v/>
      </c>
      <c r="P927" s="16" t="n"/>
      <c r="Q927" s="16" t="n"/>
      <c r="R927" s="17" t="n"/>
      <c r="S927" s="11" t="n"/>
      <c r="T927" s="18">
        <f>IF(OR(A927="",I927=""),"",A927+I927)</f>
        <v/>
      </c>
      <c r="U927" s="18">
        <f>IF(OR(A927="",K927=""),"",IF(J927="",A927,J927)+K927)</f>
        <v/>
      </c>
    </row>
    <row r="928">
      <c r="A928" s="10" t="n"/>
      <c r="B928" s="11" t="n"/>
      <c r="C928" s="12">
        <f>IF(B928="","",IFERROR(VLOOKUP(B928,'السيارات'!$A$5:$F$104,6,FALSE),""))</f>
        <v/>
      </c>
      <c r="D928" s="11" t="n"/>
      <c r="E928" s="12">
        <f>IF(D928="","",IFERROR(VLOOKUP(D928,'السائقون'!$A$5:$C$154,3,FALSE),""))</f>
        <v/>
      </c>
      <c r="F928" s="11" t="n"/>
      <c r="G928" s="11" t="n"/>
      <c r="H928" s="11" t="n"/>
      <c r="I928" s="13" t="n"/>
      <c r="J928" s="10" t="n"/>
      <c r="K928" s="13" t="n"/>
      <c r="L928" s="14" t="n"/>
      <c r="M928" s="14" t="n"/>
      <c r="N928" s="15">
        <f>IF(OR(L928="",M928=""),"",M928-L928)</f>
        <v/>
      </c>
      <c r="O928" s="15">
        <f>IF(OR(B928="",L928=""),"",IFERROR(L928-LOOKUP(2,1/($B$4:B927=B928),$M$4:M927),""))</f>
        <v/>
      </c>
      <c r="P928" s="16" t="n"/>
      <c r="Q928" s="16" t="n"/>
      <c r="R928" s="17" t="n"/>
      <c r="S928" s="11" t="n"/>
      <c r="T928" s="18">
        <f>IF(OR(A928="",I928=""),"",A928+I928)</f>
        <v/>
      </c>
      <c r="U928" s="18">
        <f>IF(OR(A928="",K928=""),"",IF(J928="",A928,J928)+K928)</f>
        <v/>
      </c>
    </row>
    <row r="929">
      <c r="A929" s="10" t="n"/>
      <c r="B929" s="11" t="n"/>
      <c r="C929" s="12">
        <f>IF(B929="","",IFERROR(VLOOKUP(B929,'السيارات'!$A$5:$F$104,6,FALSE),""))</f>
        <v/>
      </c>
      <c r="D929" s="11" t="n"/>
      <c r="E929" s="12">
        <f>IF(D929="","",IFERROR(VLOOKUP(D929,'السائقون'!$A$5:$C$154,3,FALSE),""))</f>
        <v/>
      </c>
      <c r="F929" s="11" t="n"/>
      <c r="G929" s="11" t="n"/>
      <c r="H929" s="11" t="n"/>
      <c r="I929" s="13" t="n"/>
      <c r="J929" s="10" t="n"/>
      <c r="K929" s="13" t="n"/>
      <c r="L929" s="14" t="n"/>
      <c r="M929" s="14" t="n"/>
      <c r="N929" s="15">
        <f>IF(OR(L929="",M929=""),"",M929-L929)</f>
        <v/>
      </c>
      <c r="O929" s="15">
        <f>IF(OR(B929="",L929=""),"",IFERROR(L929-LOOKUP(2,1/($B$4:B928=B929),$M$4:M928),""))</f>
        <v/>
      </c>
      <c r="P929" s="16" t="n"/>
      <c r="Q929" s="16" t="n"/>
      <c r="R929" s="17" t="n"/>
      <c r="S929" s="11" t="n"/>
      <c r="T929" s="18">
        <f>IF(OR(A929="",I929=""),"",A929+I929)</f>
        <v/>
      </c>
      <c r="U929" s="18">
        <f>IF(OR(A929="",K929=""),"",IF(J929="",A929,J929)+K929)</f>
        <v/>
      </c>
    </row>
    <row r="930">
      <c r="A930" s="10" t="n"/>
      <c r="B930" s="11" t="n"/>
      <c r="C930" s="12">
        <f>IF(B930="","",IFERROR(VLOOKUP(B930,'السيارات'!$A$5:$F$104,6,FALSE),""))</f>
        <v/>
      </c>
      <c r="D930" s="11" t="n"/>
      <c r="E930" s="12">
        <f>IF(D930="","",IFERROR(VLOOKUP(D930,'السائقون'!$A$5:$C$154,3,FALSE),""))</f>
        <v/>
      </c>
      <c r="F930" s="11" t="n"/>
      <c r="G930" s="11" t="n"/>
      <c r="H930" s="11" t="n"/>
      <c r="I930" s="13" t="n"/>
      <c r="J930" s="10" t="n"/>
      <c r="K930" s="13" t="n"/>
      <c r="L930" s="14" t="n"/>
      <c r="M930" s="14" t="n"/>
      <c r="N930" s="15">
        <f>IF(OR(L930="",M930=""),"",M930-L930)</f>
        <v/>
      </c>
      <c r="O930" s="15">
        <f>IF(OR(B930="",L930=""),"",IFERROR(L930-LOOKUP(2,1/($B$4:B929=B930),$M$4:M929),""))</f>
        <v/>
      </c>
      <c r="P930" s="16" t="n"/>
      <c r="Q930" s="16" t="n"/>
      <c r="R930" s="17" t="n"/>
      <c r="S930" s="11" t="n"/>
      <c r="T930" s="18">
        <f>IF(OR(A930="",I930=""),"",A930+I930)</f>
        <v/>
      </c>
      <c r="U930" s="18">
        <f>IF(OR(A930="",K930=""),"",IF(J930="",A930,J930)+K930)</f>
        <v/>
      </c>
    </row>
    <row r="931">
      <c r="A931" s="10" t="n"/>
      <c r="B931" s="11" t="n"/>
      <c r="C931" s="12">
        <f>IF(B931="","",IFERROR(VLOOKUP(B931,'السيارات'!$A$5:$F$104,6,FALSE),""))</f>
        <v/>
      </c>
      <c r="D931" s="11" t="n"/>
      <c r="E931" s="12">
        <f>IF(D931="","",IFERROR(VLOOKUP(D931,'السائقون'!$A$5:$C$154,3,FALSE),""))</f>
        <v/>
      </c>
      <c r="F931" s="11" t="n"/>
      <c r="G931" s="11" t="n"/>
      <c r="H931" s="11" t="n"/>
      <c r="I931" s="13" t="n"/>
      <c r="J931" s="10" t="n"/>
      <c r="K931" s="13" t="n"/>
      <c r="L931" s="14" t="n"/>
      <c r="M931" s="14" t="n"/>
      <c r="N931" s="15">
        <f>IF(OR(L931="",M931=""),"",M931-L931)</f>
        <v/>
      </c>
      <c r="O931" s="15">
        <f>IF(OR(B931="",L931=""),"",IFERROR(L931-LOOKUP(2,1/($B$4:B930=B931),$M$4:M930),""))</f>
        <v/>
      </c>
      <c r="P931" s="16" t="n"/>
      <c r="Q931" s="16" t="n"/>
      <c r="R931" s="17" t="n"/>
      <c r="S931" s="11" t="n"/>
      <c r="T931" s="18">
        <f>IF(OR(A931="",I931=""),"",A931+I931)</f>
        <v/>
      </c>
      <c r="U931" s="18">
        <f>IF(OR(A931="",K931=""),"",IF(J931="",A931,J931)+K931)</f>
        <v/>
      </c>
    </row>
    <row r="932">
      <c r="A932" s="10" t="n"/>
      <c r="B932" s="11" t="n"/>
      <c r="C932" s="12">
        <f>IF(B932="","",IFERROR(VLOOKUP(B932,'السيارات'!$A$5:$F$104,6,FALSE),""))</f>
        <v/>
      </c>
      <c r="D932" s="11" t="n"/>
      <c r="E932" s="12">
        <f>IF(D932="","",IFERROR(VLOOKUP(D932,'السائقون'!$A$5:$C$154,3,FALSE),""))</f>
        <v/>
      </c>
      <c r="F932" s="11" t="n"/>
      <c r="G932" s="11" t="n"/>
      <c r="H932" s="11" t="n"/>
      <c r="I932" s="13" t="n"/>
      <c r="J932" s="10" t="n"/>
      <c r="K932" s="13" t="n"/>
      <c r="L932" s="14" t="n"/>
      <c r="M932" s="14" t="n"/>
      <c r="N932" s="15">
        <f>IF(OR(L932="",M932=""),"",M932-L932)</f>
        <v/>
      </c>
      <c r="O932" s="15">
        <f>IF(OR(B932="",L932=""),"",IFERROR(L932-LOOKUP(2,1/($B$4:B931=B932),$M$4:M931),""))</f>
        <v/>
      </c>
      <c r="P932" s="16" t="n"/>
      <c r="Q932" s="16" t="n"/>
      <c r="R932" s="17" t="n"/>
      <c r="S932" s="11" t="n"/>
      <c r="T932" s="18">
        <f>IF(OR(A932="",I932=""),"",A932+I932)</f>
        <v/>
      </c>
      <c r="U932" s="18">
        <f>IF(OR(A932="",K932=""),"",IF(J932="",A932,J932)+K932)</f>
        <v/>
      </c>
    </row>
    <row r="933">
      <c r="A933" s="10" t="n"/>
      <c r="B933" s="11" t="n"/>
      <c r="C933" s="12">
        <f>IF(B933="","",IFERROR(VLOOKUP(B933,'السيارات'!$A$5:$F$104,6,FALSE),""))</f>
        <v/>
      </c>
      <c r="D933" s="11" t="n"/>
      <c r="E933" s="12">
        <f>IF(D933="","",IFERROR(VLOOKUP(D933,'السائقون'!$A$5:$C$154,3,FALSE),""))</f>
        <v/>
      </c>
      <c r="F933" s="11" t="n"/>
      <c r="G933" s="11" t="n"/>
      <c r="H933" s="11" t="n"/>
      <c r="I933" s="13" t="n"/>
      <c r="J933" s="10" t="n"/>
      <c r="K933" s="13" t="n"/>
      <c r="L933" s="14" t="n"/>
      <c r="M933" s="14" t="n"/>
      <c r="N933" s="15">
        <f>IF(OR(L933="",M933=""),"",M933-L933)</f>
        <v/>
      </c>
      <c r="O933" s="15">
        <f>IF(OR(B933="",L933=""),"",IFERROR(L933-LOOKUP(2,1/($B$4:B932=B933),$M$4:M932),""))</f>
        <v/>
      </c>
      <c r="P933" s="16" t="n"/>
      <c r="Q933" s="16" t="n"/>
      <c r="R933" s="17" t="n"/>
      <c r="S933" s="11" t="n"/>
      <c r="T933" s="18">
        <f>IF(OR(A933="",I933=""),"",A933+I933)</f>
        <v/>
      </c>
      <c r="U933" s="18">
        <f>IF(OR(A933="",K933=""),"",IF(J933="",A933,J933)+K933)</f>
        <v/>
      </c>
    </row>
    <row r="934">
      <c r="A934" s="10" t="n"/>
      <c r="B934" s="11" t="n"/>
      <c r="C934" s="12">
        <f>IF(B934="","",IFERROR(VLOOKUP(B934,'السيارات'!$A$5:$F$104,6,FALSE),""))</f>
        <v/>
      </c>
      <c r="D934" s="11" t="n"/>
      <c r="E934" s="12">
        <f>IF(D934="","",IFERROR(VLOOKUP(D934,'السائقون'!$A$5:$C$154,3,FALSE),""))</f>
        <v/>
      </c>
      <c r="F934" s="11" t="n"/>
      <c r="G934" s="11" t="n"/>
      <c r="H934" s="11" t="n"/>
      <c r="I934" s="13" t="n"/>
      <c r="J934" s="10" t="n"/>
      <c r="K934" s="13" t="n"/>
      <c r="L934" s="14" t="n"/>
      <c r="M934" s="14" t="n"/>
      <c r="N934" s="15">
        <f>IF(OR(L934="",M934=""),"",M934-L934)</f>
        <v/>
      </c>
      <c r="O934" s="15">
        <f>IF(OR(B934="",L934=""),"",IFERROR(L934-LOOKUP(2,1/($B$4:B933=B934),$M$4:M933),""))</f>
        <v/>
      </c>
      <c r="P934" s="16" t="n"/>
      <c r="Q934" s="16" t="n"/>
      <c r="R934" s="17" t="n"/>
      <c r="S934" s="11" t="n"/>
      <c r="T934" s="18">
        <f>IF(OR(A934="",I934=""),"",A934+I934)</f>
        <v/>
      </c>
      <c r="U934" s="18">
        <f>IF(OR(A934="",K934=""),"",IF(J934="",A934,J934)+K934)</f>
        <v/>
      </c>
    </row>
    <row r="935">
      <c r="A935" s="10" t="n"/>
      <c r="B935" s="11" t="n"/>
      <c r="C935" s="12">
        <f>IF(B935="","",IFERROR(VLOOKUP(B935,'السيارات'!$A$5:$F$104,6,FALSE),""))</f>
        <v/>
      </c>
      <c r="D935" s="11" t="n"/>
      <c r="E935" s="12">
        <f>IF(D935="","",IFERROR(VLOOKUP(D935,'السائقون'!$A$5:$C$154,3,FALSE),""))</f>
        <v/>
      </c>
      <c r="F935" s="11" t="n"/>
      <c r="G935" s="11" t="n"/>
      <c r="H935" s="11" t="n"/>
      <c r="I935" s="13" t="n"/>
      <c r="J935" s="10" t="n"/>
      <c r="K935" s="13" t="n"/>
      <c r="L935" s="14" t="n"/>
      <c r="M935" s="14" t="n"/>
      <c r="N935" s="15">
        <f>IF(OR(L935="",M935=""),"",M935-L935)</f>
        <v/>
      </c>
      <c r="O935" s="15">
        <f>IF(OR(B935="",L935=""),"",IFERROR(L935-LOOKUP(2,1/($B$4:B934=B935),$M$4:M934),""))</f>
        <v/>
      </c>
      <c r="P935" s="16" t="n"/>
      <c r="Q935" s="16" t="n"/>
      <c r="R935" s="17" t="n"/>
      <c r="S935" s="11" t="n"/>
      <c r="T935" s="18">
        <f>IF(OR(A935="",I935=""),"",A935+I935)</f>
        <v/>
      </c>
      <c r="U935" s="18">
        <f>IF(OR(A935="",K935=""),"",IF(J935="",A935,J935)+K935)</f>
        <v/>
      </c>
    </row>
    <row r="936">
      <c r="A936" s="10" t="n"/>
      <c r="B936" s="11" t="n"/>
      <c r="C936" s="12">
        <f>IF(B936="","",IFERROR(VLOOKUP(B936,'السيارات'!$A$5:$F$104,6,FALSE),""))</f>
        <v/>
      </c>
      <c r="D936" s="11" t="n"/>
      <c r="E936" s="12">
        <f>IF(D936="","",IFERROR(VLOOKUP(D936,'السائقون'!$A$5:$C$154,3,FALSE),""))</f>
        <v/>
      </c>
      <c r="F936" s="11" t="n"/>
      <c r="G936" s="11" t="n"/>
      <c r="H936" s="11" t="n"/>
      <c r="I936" s="13" t="n"/>
      <c r="J936" s="10" t="n"/>
      <c r="K936" s="13" t="n"/>
      <c r="L936" s="14" t="n"/>
      <c r="M936" s="14" t="n"/>
      <c r="N936" s="15">
        <f>IF(OR(L936="",M936=""),"",M936-L936)</f>
        <v/>
      </c>
      <c r="O936" s="15">
        <f>IF(OR(B936="",L936=""),"",IFERROR(L936-LOOKUP(2,1/($B$4:B935=B936),$M$4:M935),""))</f>
        <v/>
      </c>
      <c r="P936" s="16" t="n"/>
      <c r="Q936" s="16" t="n"/>
      <c r="R936" s="17" t="n"/>
      <c r="S936" s="11" t="n"/>
      <c r="T936" s="18">
        <f>IF(OR(A936="",I936=""),"",A936+I936)</f>
        <v/>
      </c>
      <c r="U936" s="18">
        <f>IF(OR(A936="",K936=""),"",IF(J936="",A936,J936)+K936)</f>
        <v/>
      </c>
    </row>
    <row r="937">
      <c r="A937" s="10" t="n"/>
      <c r="B937" s="11" t="n"/>
      <c r="C937" s="12">
        <f>IF(B937="","",IFERROR(VLOOKUP(B937,'السيارات'!$A$5:$F$104,6,FALSE),""))</f>
        <v/>
      </c>
      <c r="D937" s="11" t="n"/>
      <c r="E937" s="12">
        <f>IF(D937="","",IFERROR(VLOOKUP(D937,'السائقون'!$A$5:$C$154,3,FALSE),""))</f>
        <v/>
      </c>
      <c r="F937" s="11" t="n"/>
      <c r="G937" s="11" t="n"/>
      <c r="H937" s="11" t="n"/>
      <c r="I937" s="13" t="n"/>
      <c r="J937" s="10" t="n"/>
      <c r="K937" s="13" t="n"/>
      <c r="L937" s="14" t="n"/>
      <c r="M937" s="14" t="n"/>
      <c r="N937" s="15">
        <f>IF(OR(L937="",M937=""),"",M937-L937)</f>
        <v/>
      </c>
      <c r="O937" s="15">
        <f>IF(OR(B937="",L937=""),"",IFERROR(L937-LOOKUP(2,1/($B$4:B936=B937),$M$4:M936),""))</f>
        <v/>
      </c>
      <c r="P937" s="16" t="n"/>
      <c r="Q937" s="16" t="n"/>
      <c r="R937" s="17" t="n"/>
      <c r="S937" s="11" t="n"/>
      <c r="T937" s="18">
        <f>IF(OR(A937="",I937=""),"",A937+I937)</f>
        <v/>
      </c>
      <c r="U937" s="18">
        <f>IF(OR(A937="",K937=""),"",IF(J937="",A937,J937)+K937)</f>
        <v/>
      </c>
    </row>
    <row r="938">
      <c r="A938" s="10" t="n"/>
      <c r="B938" s="11" t="n"/>
      <c r="C938" s="12">
        <f>IF(B938="","",IFERROR(VLOOKUP(B938,'السيارات'!$A$5:$F$104,6,FALSE),""))</f>
        <v/>
      </c>
      <c r="D938" s="11" t="n"/>
      <c r="E938" s="12">
        <f>IF(D938="","",IFERROR(VLOOKUP(D938,'السائقون'!$A$5:$C$154,3,FALSE),""))</f>
        <v/>
      </c>
      <c r="F938" s="11" t="n"/>
      <c r="G938" s="11" t="n"/>
      <c r="H938" s="11" t="n"/>
      <c r="I938" s="13" t="n"/>
      <c r="J938" s="10" t="n"/>
      <c r="K938" s="13" t="n"/>
      <c r="L938" s="14" t="n"/>
      <c r="M938" s="14" t="n"/>
      <c r="N938" s="15">
        <f>IF(OR(L938="",M938=""),"",M938-L938)</f>
        <v/>
      </c>
      <c r="O938" s="15">
        <f>IF(OR(B938="",L938=""),"",IFERROR(L938-LOOKUP(2,1/($B$4:B937=B938),$M$4:M937),""))</f>
        <v/>
      </c>
      <c r="P938" s="16" t="n"/>
      <c r="Q938" s="16" t="n"/>
      <c r="R938" s="17" t="n"/>
      <c r="S938" s="11" t="n"/>
      <c r="T938" s="18">
        <f>IF(OR(A938="",I938=""),"",A938+I938)</f>
        <v/>
      </c>
      <c r="U938" s="18">
        <f>IF(OR(A938="",K938=""),"",IF(J938="",A938,J938)+K938)</f>
        <v/>
      </c>
    </row>
    <row r="939">
      <c r="A939" s="10" t="n"/>
      <c r="B939" s="11" t="n"/>
      <c r="C939" s="12">
        <f>IF(B939="","",IFERROR(VLOOKUP(B939,'السيارات'!$A$5:$F$104,6,FALSE),""))</f>
        <v/>
      </c>
      <c r="D939" s="11" t="n"/>
      <c r="E939" s="12">
        <f>IF(D939="","",IFERROR(VLOOKUP(D939,'السائقون'!$A$5:$C$154,3,FALSE),""))</f>
        <v/>
      </c>
      <c r="F939" s="11" t="n"/>
      <c r="G939" s="11" t="n"/>
      <c r="H939" s="11" t="n"/>
      <c r="I939" s="13" t="n"/>
      <c r="J939" s="10" t="n"/>
      <c r="K939" s="13" t="n"/>
      <c r="L939" s="14" t="n"/>
      <c r="M939" s="14" t="n"/>
      <c r="N939" s="15">
        <f>IF(OR(L939="",M939=""),"",M939-L939)</f>
        <v/>
      </c>
      <c r="O939" s="15">
        <f>IF(OR(B939="",L939=""),"",IFERROR(L939-LOOKUP(2,1/($B$4:B938=B939),$M$4:M938),""))</f>
        <v/>
      </c>
      <c r="P939" s="16" t="n"/>
      <c r="Q939" s="16" t="n"/>
      <c r="R939" s="17" t="n"/>
      <c r="S939" s="11" t="n"/>
      <c r="T939" s="18">
        <f>IF(OR(A939="",I939=""),"",A939+I939)</f>
        <v/>
      </c>
      <c r="U939" s="18">
        <f>IF(OR(A939="",K939=""),"",IF(J939="",A939,J939)+K939)</f>
        <v/>
      </c>
    </row>
    <row r="940">
      <c r="A940" s="10" t="n"/>
      <c r="B940" s="11" t="n"/>
      <c r="C940" s="12">
        <f>IF(B940="","",IFERROR(VLOOKUP(B940,'السيارات'!$A$5:$F$104,6,FALSE),""))</f>
        <v/>
      </c>
      <c r="D940" s="11" t="n"/>
      <c r="E940" s="12">
        <f>IF(D940="","",IFERROR(VLOOKUP(D940,'السائقون'!$A$5:$C$154,3,FALSE),""))</f>
        <v/>
      </c>
      <c r="F940" s="11" t="n"/>
      <c r="G940" s="11" t="n"/>
      <c r="H940" s="11" t="n"/>
      <c r="I940" s="13" t="n"/>
      <c r="J940" s="10" t="n"/>
      <c r="K940" s="13" t="n"/>
      <c r="L940" s="14" t="n"/>
      <c r="M940" s="14" t="n"/>
      <c r="N940" s="15">
        <f>IF(OR(L940="",M940=""),"",M940-L940)</f>
        <v/>
      </c>
      <c r="O940" s="15">
        <f>IF(OR(B940="",L940=""),"",IFERROR(L940-LOOKUP(2,1/($B$4:B939=B940),$M$4:M939),""))</f>
        <v/>
      </c>
      <c r="P940" s="16" t="n"/>
      <c r="Q940" s="16" t="n"/>
      <c r="R940" s="17" t="n"/>
      <c r="S940" s="11" t="n"/>
      <c r="T940" s="18">
        <f>IF(OR(A940="",I940=""),"",A940+I940)</f>
        <v/>
      </c>
      <c r="U940" s="18">
        <f>IF(OR(A940="",K940=""),"",IF(J940="",A940,J940)+K940)</f>
        <v/>
      </c>
    </row>
    <row r="941">
      <c r="A941" s="10" t="n"/>
      <c r="B941" s="11" t="n"/>
      <c r="C941" s="12">
        <f>IF(B941="","",IFERROR(VLOOKUP(B941,'السيارات'!$A$5:$F$104,6,FALSE),""))</f>
        <v/>
      </c>
      <c r="D941" s="11" t="n"/>
      <c r="E941" s="12">
        <f>IF(D941="","",IFERROR(VLOOKUP(D941,'السائقون'!$A$5:$C$154,3,FALSE),""))</f>
        <v/>
      </c>
      <c r="F941" s="11" t="n"/>
      <c r="G941" s="11" t="n"/>
      <c r="H941" s="11" t="n"/>
      <c r="I941" s="13" t="n"/>
      <c r="J941" s="10" t="n"/>
      <c r="K941" s="13" t="n"/>
      <c r="L941" s="14" t="n"/>
      <c r="M941" s="14" t="n"/>
      <c r="N941" s="15">
        <f>IF(OR(L941="",M941=""),"",M941-L941)</f>
        <v/>
      </c>
      <c r="O941" s="15">
        <f>IF(OR(B941="",L941=""),"",IFERROR(L941-LOOKUP(2,1/($B$4:B940=B941),$M$4:M940),""))</f>
        <v/>
      </c>
      <c r="P941" s="16" t="n"/>
      <c r="Q941" s="16" t="n"/>
      <c r="R941" s="17" t="n"/>
      <c r="S941" s="11" t="n"/>
      <c r="T941" s="18">
        <f>IF(OR(A941="",I941=""),"",A941+I941)</f>
        <v/>
      </c>
      <c r="U941" s="18">
        <f>IF(OR(A941="",K941=""),"",IF(J941="",A941,J941)+K941)</f>
        <v/>
      </c>
    </row>
    <row r="942">
      <c r="A942" s="10" t="n"/>
      <c r="B942" s="11" t="n"/>
      <c r="C942" s="12">
        <f>IF(B942="","",IFERROR(VLOOKUP(B942,'السيارات'!$A$5:$F$104,6,FALSE),""))</f>
        <v/>
      </c>
      <c r="D942" s="11" t="n"/>
      <c r="E942" s="12">
        <f>IF(D942="","",IFERROR(VLOOKUP(D942,'السائقون'!$A$5:$C$154,3,FALSE),""))</f>
        <v/>
      </c>
      <c r="F942" s="11" t="n"/>
      <c r="G942" s="11" t="n"/>
      <c r="H942" s="11" t="n"/>
      <c r="I942" s="13" t="n"/>
      <c r="J942" s="10" t="n"/>
      <c r="K942" s="13" t="n"/>
      <c r="L942" s="14" t="n"/>
      <c r="M942" s="14" t="n"/>
      <c r="N942" s="15">
        <f>IF(OR(L942="",M942=""),"",M942-L942)</f>
        <v/>
      </c>
      <c r="O942" s="15">
        <f>IF(OR(B942="",L942=""),"",IFERROR(L942-LOOKUP(2,1/($B$4:B941=B942),$M$4:M941),""))</f>
        <v/>
      </c>
      <c r="P942" s="16" t="n"/>
      <c r="Q942" s="16" t="n"/>
      <c r="R942" s="17" t="n"/>
      <c r="S942" s="11" t="n"/>
      <c r="T942" s="18">
        <f>IF(OR(A942="",I942=""),"",A942+I942)</f>
        <v/>
      </c>
      <c r="U942" s="18">
        <f>IF(OR(A942="",K942=""),"",IF(J942="",A942,J942)+K942)</f>
        <v/>
      </c>
    </row>
    <row r="943">
      <c r="A943" s="10" t="n"/>
      <c r="B943" s="11" t="n"/>
      <c r="C943" s="12">
        <f>IF(B943="","",IFERROR(VLOOKUP(B943,'السيارات'!$A$5:$F$104,6,FALSE),""))</f>
        <v/>
      </c>
      <c r="D943" s="11" t="n"/>
      <c r="E943" s="12">
        <f>IF(D943="","",IFERROR(VLOOKUP(D943,'السائقون'!$A$5:$C$154,3,FALSE),""))</f>
        <v/>
      </c>
      <c r="F943" s="11" t="n"/>
      <c r="G943" s="11" t="n"/>
      <c r="H943" s="11" t="n"/>
      <c r="I943" s="13" t="n"/>
      <c r="J943" s="10" t="n"/>
      <c r="K943" s="13" t="n"/>
      <c r="L943" s="14" t="n"/>
      <c r="M943" s="14" t="n"/>
      <c r="N943" s="15">
        <f>IF(OR(L943="",M943=""),"",M943-L943)</f>
        <v/>
      </c>
      <c r="O943" s="15">
        <f>IF(OR(B943="",L943=""),"",IFERROR(L943-LOOKUP(2,1/($B$4:B942=B943),$M$4:M942),""))</f>
        <v/>
      </c>
      <c r="P943" s="16" t="n"/>
      <c r="Q943" s="16" t="n"/>
      <c r="R943" s="17" t="n"/>
      <c r="S943" s="11" t="n"/>
      <c r="T943" s="18">
        <f>IF(OR(A943="",I943=""),"",A943+I943)</f>
        <v/>
      </c>
      <c r="U943" s="18">
        <f>IF(OR(A943="",K943=""),"",IF(J943="",A943,J943)+K943)</f>
        <v/>
      </c>
    </row>
    <row r="944">
      <c r="A944" s="10" t="n"/>
      <c r="B944" s="11" t="n"/>
      <c r="C944" s="12">
        <f>IF(B944="","",IFERROR(VLOOKUP(B944,'السيارات'!$A$5:$F$104,6,FALSE),""))</f>
        <v/>
      </c>
      <c r="D944" s="11" t="n"/>
      <c r="E944" s="12">
        <f>IF(D944="","",IFERROR(VLOOKUP(D944,'السائقون'!$A$5:$C$154,3,FALSE),""))</f>
        <v/>
      </c>
      <c r="F944" s="11" t="n"/>
      <c r="G944" s="11" t="n"/>
      <c r="H944" s="11" t="n"/>
      <c r="I944" s="13" t="n"/>
      <c r="J944" s="10" t="n"/>
      <c r="K944" s="13" t="n"/>
      <c r="L944" s="14" t="n"/>
      <c r="M944" s="14" t="n"/>
      <c r="N944" s="15">
        <f>IF(OR(L944="",M944=""),"",M944-L944)</f>
        <v/>
      </c>
      <c r="O944" s="15">
        <f>IF(OR(B944="",L944=""),"",IFERROR(L944-LOOKUP(2,1/($B$4:B943=B944),$M$4:M943),""))</f>
        <v/>
      </c>
      <c r="P944" s="16" t="n"/>
      <c r="Q944" s="16" t="n"/>
      <c r="R944" s="17" t="n"/>
      <c r="S944" s="11" t="n"/>
      <c r="T944" s="18">
        <f>IF(OR(A944="",I944=""),"",A944+I944)</f>
        <v/>
      </c>
      <c r="U944" s="18">
        <f>IF(OR(A944="",K944=""),"",IF(J944="",A944,J944)+K944)</f>
        <v/>
      </c>
    </row>
    <row r="945">
      <c r="A945" s="10" t="n"/>
      <c r="B945" s="11" t="n"/>
      <c r="C945" s="12">
        <f>IF(B945="","",IFERROR(VLOOKUP(B945,'السيارات'!$A$5:$F$104,6,FALSE),""))</f>
        <v/>
      </c>
      <c r="D945" s="11" t="n"/>
      <c r="E945" s="12">
        <f>IF(D945="","",IFERROR(VLOOKUP(D945,'السائقون'!$A$5:$C$154,3,FALSE),""))</f>
        <v/>
      </c>
      <c r="F945" s="11" t="n"/>
      <c r="G945" s="11" t="n"/>
      <c r="H945" s="11" t="n"/>
      <c r="I945" s="13" t="n"/>
      <c r="J945" s="10" t="n"/>
      <c r="K945" s="13" t="n"/>
      <c r="L945" s="14" t="n"/>
      <c r="M945" s="14" t="n"/>
      <c r="N945" s="15">
        <f>IF(OR(L945="",M945=""),"",M945-L945)</f>
        <v/>
      </c>
      <c r="O945" s="15">
        <f>IF(OR(B945="",L945=""),"",IFERROR(L945-LOOKUP(2,1/($B$4:B944=B945),$M$4:M944),""))</f>
        <v/>
      </c>
      <c r="P945" s="16" t="n"/>
      <c r="Q945" s="16" t="n"/>
      <c r="R945" s="17" t="n"/>
      <c r="S945" s="11" t="n"/>
      <c r="T945" s="18">
        <f>IF(OR(A945="",I945=""),"",A945+I945)</f>
        <v/>
      </c>
      <c r="U945" s="18">
        <f>IF(OR(A945="",K945=""),"",IF(J945="",A945,J945)+K945)</f>
        <v/>
      </c>
    </row>
    <row r="946">
      <c r="A946" s="10" t="n"/>
      <c r="B946" s="11" t="n"/>
      <c r="C946" s="12">
        <f>IF(B946="","",IFERROR(VLOOKUP(B946,'السيارات'!$A$5:$F$104,6,FALSE),""))</f>
        <v/>
      </c>
      <c r="D946" s="11" t="n"/>
      <c r="E946" s="12">
        <f>IF(D946="","",IFERROR(VLOOKUP(D946,'السائقون'!$A$5:$C$154,3,FALSE),""))</f>
        <v/>
      </c>
      <c r="F946" s="11" t="n"/>
      <c r="G946" s="11" t="n"/>
      <c r="H946" s="11" t="n"/>
      <c r="I946" s="13" t="n"/>
      <c r="J946" s="10" t="n"/>
      <c r="K946" s="13" t="n"/>
      <c r="L946" s="14" t="n"/>
      <c r="M946" s="14" t="n"/>
      <c r="N946" s="15">
        <f>IF(OR(L946="",M946=""),"",M946-L946)</f>
        <v/>
      </c>
      <c r="O946" s="15">
        <f>IF(OR(B946="",L946=""),"",IFERROR(L946-LOOKUP(2,1/($B$4:B945=B946),$M$4:M945),""))</f>
        <v/>
      </c>
      <c r="P946" s="16" t="n"/>
      <c r="Q946" s="16" t="n"/>
      <c r="R946" s="17" t="n"/>
      <c r="S946" s="11" t="n"/>
      <c r="T946" s="18">
        <f>IF(OR(A946="",I946=""),"",A946+I946)</f>
        <v/>
      </c>
      <c r="U946" s="18">
        <f>IF(OR(A946="",K946=""),"",IF(J946="",A946,J946)+K946)</f>
        <v/>
      </c>
    </row>
    <row r="947">
      <c r="A947" s="10" t="n"/>
      <c r="B947" s="11" t="n"/>
      <c r="C947" s="12">
        <f>IF(B947="","",IFERROR(VLOOKUP(B947,'السيارات'!$A$5:$F$104,6,FALSE),""))</f>
        <v/>
      </c>
      <c r="D947" s="11" t="n"/>
      <c r="E947" s="12">
        <f>IF(D947="","",IFERROR(VLOOKUP(D947,'السائقون'!$A$5:$C$154,3,FALSE),""))</f>
        <v/>
      </c>
      <c r="F947" s="11" t="n"/>
      <c r="G947" s="11" t="n"/>
      <c r="H947" s="11" t="n"/>
      <c r="I947" s="13" t="n"/>
      <c r="J947" s="10" t="n"/>
      <c r="K947" s="13" t="n"/>
      <c r="L947" s="14" t="n"/>
      <c r="M947" s="14" t="n"/>
      <c r="N947" s="15">
        <f>IF(OR(L947="",M947=""),"",M947-L947)</f>
        <v/>
      </c>
      <c r="O947" s="15">
        <f>IF(OR(B947="",L947=""),"",IFERROR(L947-LOOKUP(2,1/($B$4:B946=B947),$M$4:M946),""))</f>
        <v/>
      </c>
      <c r="P947" s="16" t="n"/>
      <c r="Q947" s="16" t="n"/>
      <c r="R947" s="17" t="n"/>
      <c r="S947" s="11" t="n"/>
      <c r="T947" s="18">
        <f>IF(OR(A947="",I947=""),"",A947+I947)</f>
        <v/>
      </c>
      <c r="U947" s="18">
        <f>IF(OR(A947="",K947=""),"",IF(J947="",A947,J947)+K947)</f>
        <v/>
      </c>
    </row>
    <row r="948">
      <c r="A948" s="10" t="n"/>
      <c r="B948" s="11" t="n"/>
      <c r="C948" s="12">
        <f>IF(B948="","",IFERROR(VLOOKUP(B948,'السيارات'!$A$5:$F$104,6,FALSE),""))</f>
        <v/>
      </c>
      <c r="D948" s="11" t="n"/>
      <c r="E948" s="12">
        <f>IF(D948="","",IFERROR(VLOOKUP(D948,'السائقون'!$A$5:$C$154,3,FALSE),""))</f>
        <v/>
      </c>
      <c r="F948" s="11" t="n"/>
      <c r="G948" s="11" t="n"/>
      <c r="H948" s="11" t="n"/>
      <c r="I948" s="13" t="n"/>
      <c r="J948" s="10" t="n"/>
      <c r="K948" s="13" t="n"/>
      <c r="L948" s="14" t="n"/>
      <c r="M948" s="14" t="n"/>
      <c r="N948" s="15">
        <f>IF(OR(L948="",M948=""),"",M948-L948)</f>
        <v/>
      </c>
      <c r="O948" s="15">
        <f>IF(OR(B948="",L948=""),"",IFERROR(L948-LOOKUP(2,1/($B$4:B947=B948),$M$4:M947),""))</f>
        <v/>
      </c>
      <c r="P948" s="16" t="n"/>
      <c r="Q948" s="16" t="n"/>
      <c r="R948" s="17" t="n"/>
      <c r="S948" s="11" t="n"/>
      <c r="T948" s="18">
        <f>IF(OR(A948="",I948=""),"",A948+I948)</f>
        <v/>
      </c>
      <c r="U948" s="18">
        <f>IF(OR(A948="",K948=""),"",IF(J948="",A948,J948)+K948)</f>
        <v/>
      </c>
    </row>
    <row r="949">
      <c r="A949" s="10" t="n"/>
      <c r="B949" s="11" t="n"/>
      <c r="C949" s="12">
        <f>IF(B949="","",IFERROR(VLOOKUP(B949,'السيارات'!$A$5:$F$104,6,FALSE),""))</f>
        <v/>
      </c>
      <c r="D949" s="11" t="n"/>
      <c r="E949" s="12">
        <f>IF(D949="","",IFERROR(VLOOKUP(D949,'السائقون'!$A$5:$C$154,3,FALSE),""))</f>
        <v/>
      </c>
      <c r="F949" s="11" t="n"/>
      <c r="G949" s="11" t="n"/>
      <c r="H949" s="11" t="n"/>
      <c r="I949" s="13" t="n"/>
      <c r="J949" s="10" t="n"/>
      <c r="K949" s="13" t="n"/>
      <c r="L949" s="14" t="n"/>
      <c r="M949" s="14" t="n"/>
      <c r="N949" s="15">
        <f>IF(OR(L949="",M949=""),"",M949-L949)</f>
        <v/>
      </c>
      <c r="O949" s="15">
        <f>IF(OR(B949="",L949=""),"",IFERROR(L949-LOOKUP(2,1/($B$4:B948=B949),$M$4:M948),""))</f>
        <v/>
      </c>
      <c r="P949" s="16" t="n"/>
      <c r="Q949" s="16" t="n"/>
      <c r="R949" s="17" t="n"/>
      <c r="S949" s="11" t="n"/>
      <c r="T949" s="18">
        <f>IF(OR(A949="",I949=""),"",A949+I949)</f>
        <v/>
      </c>
      <c r="U949" s="18">
        <f>IF(OR(A949="",K949=""),"",IF(J949="",A949,J949)+K949)</f>
        <v/>
      </c>
    </row>
    <row r="950">
      <c r="A950" s="10" t="n"/>
      <c r="B950" s="11" t="n"/>
      <c r="C950" s="12">
        <f>IF(B950="","",IFERROR(VLOOKUP(B950,'السيارات'!$A$5:$F$104,6,FALSE),""))</f>
        <v/>
      </c>
      <c r="D950" s="11" t="n"/>
      <c r="E950" s="12">
        <f>IF(D950="","",IFERROR(VLOOKUP(D950,'السائقون'!$A$5:$C$154,3,FALSE),""))</f>
        <v/>
      </c>
      <c r="F950" s="11" t="n"/>
      <c r="G950" s="11" t="n"/>
      <c r="H950" s="11" t="n"/>
      <c r="I950" s="13" t="n"/>
      <c r="J950" s="10" t="n"/>
      <c r="K950" s="13" t="n"/>
      <c r="L950" s="14" t="n"/>
      <c r="M950" s="14" t="n"/>
      <c r="N950" s="15">
        <f>IF(OR(L950="",M950=""),"",M950-L950)</f>
        <v/>
      </c>
      <c r="O950" s="15">
        <f>IF(OR(B950="",L950=""),"",IFERROR(L950-LOOKUP(2,1/($B$4:B949=B950),$M$4:M949),""))</f>
        <v/>
      </c>
      <c r="P950" s="16" t="n"/>
      <c r="Q950" s="16" t="n"/>
      <c r="R950" s="17" t="n"/>
      <c r="S950" s="11" t="n"/>
      <c r="T950" s="18">
        <f>IF(OR(A950="",I950=""),"",A950+I950)</f>
        <v/>
      </c>
      <c r="U950" s="18">
        <f>IF(OR(A950="",K950=""),"",IF(J950="",A950,J950)+K950)</f>
        <v/>
      </c>
    </row>
    <row r="951">
      <c r="A951" s="10" t="n"/>
      <c r="B951" s="11" t="n"/>
      <c r="C951" s="12">
        <f>IF(B951="","",IFERROR(VLOOKUP(B951,'السيارات'!$A$5:$F$104,6,FALSE),""))</f>
        <v/>
      </c>
      <c r="D951" s="11" t="n"/>
      <c r="E951" s="12">
        <f>IF(D951="","",IFERROR(VLOOKUP(D951,'السائقون'!$A$5:$C$154,3,FALSE),""))</f>
        <v/>
      </c>
      <c r="F951" s="11" t="n"/>
      <c r="G951" s="11" t="n"/>
      <c r="H951" s="11" t="n"/>
      <c r="I951" s="13" t="n"/>
      <c r="J951" s="10" t="n"/>
      <c r="K951" s="13" t="n"/>
      <c r="L951" s="14" t="n"/>
      <c r="M951" s="14" t="n"/>
      <c r="N951" s="15">
        <f>IF(OR(L951="",M951=""),"",M951-L951)</f>
        <v/>
      </c>
      <c r="O951" s="15">
        <f>IF(OR(B951="",L951=""),"",IFERROR(L951-LOOKUP(2,1/($B$4:B950=B951),$M$4:M950),""))</f>
        <v/>
      </c>
      <c r="P951" s="16" t="n"/>
      <c r="Q951" s="16" t="n"/>
      <c r="R951" s="17" t="n"/>
      <c r="S951" s="11" t="n"/>
      <c r="T951" s="18">
        <f>IF(OR(A951="",I951=""),"",A951+I951)</f>
        <v/>
      </c>
      <c r="U951" s="18">
        <f>IF(OR(A951="",K951=""),"",IF(J951="",A951,J951)+K951)</f>
        <v/>
      </c>
    </row>
    <row r="952">
      <c r="A952" s="10" t="n"/>
      <c r="B952" s="11" t="n"/>
      <c r="C952" s="12">
        <f>IF(B952="","",IFERROR(VLOOKUP(B952,'السيارات'!$A$5:$F$104,6,FALSE),""))</f>
        <v/>
      </c>
      <c r="D952" s="11" t="n"/>
      <c r="E952" s="12">
        <f>IF(D952="","",IFERROR(VLOOKUP(D952,'السائقون'!$A$5:$C$154,3,FALSE),""))</f>
        <v/>
      </c>
      <c r="F952" s="11" t="n"/>
      <c r="G952" s="11" t="n"/>
      <c r="H952" s="11" t="n"/>
      <c r="I952" s="13" t="n"/>
      <c r="J952" s="10" t="n"/>
      <c r="K952" s="13" t="n"/>
      <c r="L952" s="14" t="n"/>
      <c r="M952" s="14" t="n"/>
      <c r="N952" s="15">
        <f>IF(OR(L952="",M952=""),"",M952-L952)</f>
        <v/>
      </c>
      <c r="O952" s="15">
        <f>IF(OR(B952="",L952=""),"",IFERROR(L952-LOOKUP(2,1/($B$4:B951=B952),$M$4:M951),""))</f>
        <v/>
      </c>
      <c r="P952" s="16" t="n"/>
      <c r="Q952" s="16" t="n"/>
      <c r="R952" s="17" t="n"/>
      <c r="S952" s="11" t="n"/>
      <c r="T952" s="18">
        <f>IF(OR(A952="",I952=""),"",A952+I952)</f>
        <v/>
      </c>
      <c r="U952" s="18">
        <f>IF(OR(A952="",K952=""),"",IF(J952="",A952,J952)+K952)</f>
        <v/>
      </c>
    </row>
    <row r="953">
      <c r="A953" s="10" t="n"/>
      <c r="B953" s="11" t="n"/>
      <c r="C953" s="12">
        <f>IF(B953="","",IFERROR(VLOOKUP(B953,'السيارات'!$A$5:$F$104,6,FALSE),""))</f>
        <v/>
      </c>
      <c r="D953" s="11" t="n"/>
      <c r="E953" s="12">
        <f>IF(D953="","",IFERROR(VLOOKUP(D953,'السائقون'!$A$5:$C$154,3,FALSE),""))</f>
        <v/>
      </c>
      <c r="F953" s="11" t="n"/>
      <c r="G953" s="11" t="n"/>
      <c r="H953" s="11" t="n"/>
      <c r="I953" s="13" t="n"/>
      <c r="J953" s="10" t="n"/>
      <c r="K953" s="13" t="n"/>
      <c r="L953" s="14" t="n"/>
      <c r="M953" s="14" t="n"/>
      <c r="N953" s="15">
        <f>IF(OR(L953="",M953=""),"",M953-L953)</f>
        <v/>
      </c>
      <c r="O953" s="15">
        <f>IF(OR(B953="",L953=""),"",IFERROR(L953-LOOKUP(2,1/($B$4:B952=B953),$M$4:M952),""))</f>
        <v/>
      </c>
      <c r="P953" s="16" t="n"/>
      <c r="Q953" s="16" t="n"/>
      <c r="R953" s="17" t="n"/>
      <c r="S953" s="11" t="n"/>
      <c r="T953" s="18">
        <f>IF(OR(A953="",I953=""),"",A953+I953)</f>
        <v/>
      </c>
      <c r="U953" s="18">
        <f>IF(OR(A953="",K953=""),"",IF(J953="",A953,J953)+K953)</f>
        <v/>
      </c>
    </row>
    <row r="954">
      <c r="A954" s="10" t="n"/>
      <c r="B954" s="11" t="n"/>
      <c r="C954" s="12">
        <f>IF(B954="","",IFERROR(VLOOKUP(B954,'السيارات'!$A$5:$F$104,6,FALSE),""))</f>
        <v/>
      </c>
      <c r="D954" s="11" t="n"/>
      <c r="E954" s="12">
        <f>IF(D954="","",IFERROR(VLOOKUP(D954,'السائقون'!$A$5:$C$154,3,FALSE),""))</f>
        <v/>
      </c>
      <c r="F954" s="11" t="n"/>
      <c r="G954" s="11" t="n"/>
      <c r="H954" s="11" t="n"/>
      <c r="I954" s="13" t="n"/>
      <c r="J954" s="10" t="n"/>
      <c r="K954" s="13" t="n"/>
      <c r="L954" s="14" t="n"/>
      <c r="M954" s="14" t="n"/>
      <c r="N954" s="15">
        <f>IF(OR(L954="",M954=""),"",M954-L954)</f>
        <v/>
      </c>
      <c r="O954" s="15">
        <f>IF(OR(B954="",L954=""),"",IFERROR(L954-LOOKUP(2,1/($B$4:B953=B954),$M$4:M953),""))</f>
        <v/>
      </c>
      <c r="P954" s="16" t="n"/>
      <c r="Q954" s="16" t="n"/>
      <c r="R954" s="17" t="n"/>
      <c r="S954" s="11" t="n"/>
      <c r="T954" s="18">
        <f>IF(OR(A954="",I954=""),"",A954+I954)</f>
        <v/>
      </c>
      <c r="U954" s="18">
        <f>IF(OR(A954="",K954=""),"",IF(J954="",A954,J954)+K954)</f>
        <v/>
      </c>
    </row>
    <row r="955">
      <c r="A955" s="10" t="n"/>
      <c r="B955" s="11" t="n"/>
      <c r="C955" s="12">
        <f>IF(B955="","",IFERROR(VLOOKUP(B955,'السيارات'!$A$5:$F$104,6,FALSE),""))</f>
        <v/>
      </c>
      <c r="D955" s="11" t="n"/>
      <c r="E955" s="12">
        <f>IF(D955="","",IFERROR(VLOOKUP(D955,'السائقون'!$A$5:$C$154,3,FALSE),""))</f>
        <v/>
      </c>
      <c r="F955" s="11" t="n"/>
      <c r="G955" s="11" t="n"/>
      <c r="H955" s="11" t="n"/>
      <c r="I955" s="13" t="n"/>
      <c r="J955" s="10" t="n"/>
      <c r="K955" s="13" t="n"/>
      <c r="L955" s="14" t="n"/>
      <c r="M955" s="14" t="n"/>
      <c r="N955" s="15">
        <f>IF(OR(L955="",M955=""),"",M955-L955)</f>
        <v/>
      </c>
      <c r="O955" s="15">
        <f>IF(OR(B955="",L955=""),"",IFERROR(L955-LOOKUP(2,1/($B$4:B954=B955),$M$4:M954),""))</f>
        <v/>
      </c>
      <c r="P955" s="16" t="n"/>
      <c r="Q955" s="16" t="n"/>
      <c r="R955" s="17" t="n"/>
      <c r="S955" s="11" t="n"/>
      <c r="T955" s="18">
        <f>IF(OR(A955="",I955=""),"",A955+I955)</f>
        <v/>
      </c>
      <c r="U955" s="18">
        <f>IF(OR(A955="",K955=""),"",IF(J955="",A955,J955)+K955)</f>
        <v/>
      </c>
    </row>
    <row r="956">
      <c r="A956" s="10" t="n"/>
      <c r="B956" s="11" t="n"/>
      <c r="C956" s="12">
        <f>IF(B956="","",IFERROR(VLOOKUP(B956,'السيارات'!$A$5:$F$104,6,FALSE),""))</f>
        <v/>
      </c>
      <c r="D956" s="11" t="n"/>
      <c r="E956" s="12">
        <f>IF(D956="","",IFERROR(VLOOKUP(D956,'السائقون'!$A$5:$C$154,3,FALSE),""))</f>
        <v/>
      </c>
      <c r="F956" s="11" t="n"/>
      <c r="G956" s="11" t="n"/>
      <c r="H956" s="11" t="n"/>
      <c r="I956" s="13" t="n"/>
      <c r="J956" s="10" t="n"/>
      <c r="K956" s="13" t="n"/>
      <c r="L956" s="14" t="n"/>
      <c r="M956" s="14" t="n"/>
      <c r="N956" s="15">
        <f>IF(OR(L956="",M956=""),"",M956-L956)</f>
        <v/>
      </c>
      <c r="O956" s="15">
        <f>IF(OR(B956="",L956=""),"",IFERROR(L956-LOOKUP(2,1/($B$4:B955=B956),$M$4:M955),""))</f>
        <v/>
      </c>
      <c r="P956" s="16" t="n"/>
      <c r="Q956" s="16" t="n"/>
      <c r="R956" s="17" t="n"/>
      <c r="S956" s="11" t="n"/>
      <c r="T956" s="18">
        <f>IF(OR(A956="",I956=""),"",A956+I956)</f>
        <v/>
      </c>
      <c r="U956" s="18">
        <f>IF(OR(A956="",K956=""),"",IF(J956="",A956,J956)+K956)</f>
        <v/>
      </c>
    </row>
    <row r="957">
      <c r="A957" s="10" t="n"/>
      <c r="B957" s="11" t="n"/>
      <c r="C957" s="12">
        <f>IF(B957="","",IFERROR(VLOOKUP(B957,'السيارات'!$A$5:$F$104,6,FALSE),""))</f>
        <v/>
      </c>
      <c r="D957" s="11" t="n"/>
      <c r="E957" s="12">
        <f>IF(D957="","",IFERROR(VLOOKUP(D957,'السائقون'!$A$5:$C$154,3,FALSE),""))</f>
        <v/>
      </c>
      <c r="F957" s="11" t="n"/>
      <c r="G957" s="11" t="n"/>
      <c r="H957" s="11" t="n"/>
      <c r="I957" s="13" t="n"/>
      <c r="J957" s="10" t="n"/>
      <c r="K957" s="13" t="n"/>
      <c r="L957" s="14" t="n"/>
      <c r="M957" s="14" t="n"/>
      <c r="N957" s="15">
        <f>IF(OR(L957="",M957=""),"",M957-L957)</f>
        <v/>
      </c>
      <c r="O957" s="15">
        <f>IF(OR(B957="",L957=""),"",IFERROR(L957-LOOKUP(2,1/($B$4:B956=B957),$M$4:M956),""))</f>
        <v/>
      </c>
      <c r="P957" s="16" t="n"/>
      <c r="Q957" s="16" t="n"/>
      <c r="R957" s="17" t="n"/>
      <c r="S957" s="11" t="n"/>
      <c r="T957" s="18">
        <f>IF(OR(A957="",I957=""),"",A957+I957)</f>
        <v/>
      </c>
      <c r="U957" s="18">
        <f>IF(OR(A957="",K957=""),"",IF(J957="",A957,J957)+K957)</f>
        <v/>
      </c>
    </row>
    <row r="958">
      <c r="A958" s="10" t="n"/>
      <c r="B958" s="11" t="n"/>
      <c r="C958" s="12">
        <f>IF(B958="","",IFERROR(VLOOKUP(B958,'السيارات'!$A$5:$F$104,6,FALSE),""))</f>
        <v/>
      </c>
      <c r="D958" s="11" t="n"/>
      <c r="E958" s="12">
        <f>IF(D958="","",IFERROR(VLOOKUP(D958,'السائقون'!$A$5:$C$154,3,FALSE),""))</f>
        <v/>
      </c>
      <c r="F958" s="11" t="n"/>
      <c r="G958" s="11" t="n"/>
      <c r="H958" s="11" t="n"/>
      <c r="I958" s="13" t="n"/>
      <c r="J958" s="10" t="n"/>
      <c r="K958" s="13" t="n"/>
      <c r="L958" s="14" t="n"/>
      <c r="M958" s="14" t="n"/>
      <c r="N958" s="15">
        <f>IF(OR(L958="",M958=""),"",M958-L958)</f>
        <v/>
      </c>
      <c r="O958" s="15">
        <f>IF(OR(B958="",L958=""),"",IFERROR(L958-LOOKUP(2,1/($B$4:B957=B958),$M$4:M957),""))</f>
        <v/>
      </c>
      <c r="P958" s="16" t="n"/>
      <c r="Q958" s="16" t="n"/>
      <c r="R958" s="17" t="n"/>
      <c r="S958" s="11" t="n"/>
      <c r="T958" s="18">
        <f>IF(OR(A958="",I958=""),"",A958+I958)</f>
        <v/>
      </c>
      <c r="U958" s="18">
        <f>IF(OR(A958="",K958=""),"",IF(J958="",A958,J958)+K958)</f>
        <v/>
      </c>
    </row>
    <row r="959">
      <c r="A959" s="10" t="n"/>
      <c r="B959" s="11" t="n"/>
      <c r="C959" s="12">
        <f>IF(B959="","",IFERROR(VLOOKUP(B959,'السيارات'!$A$5:$F$104,6,FALSE),""))</f>
        <v/>
      </c>
      <c r="D959" s="11" t="n"/>
      <c r="E959" s="12">
        <f>IF(D959="","",IFERROR(VLOOKUP(D959,'السائقون'!$A$5:$C$154,3,FALSE),""))</f>
        <v/>
      </c>
      <c r="F959" s="11" t="n"/>
      <c r="G959" s="11" t="n"/>
      <c r="H959" s="11" t="n"/>
      <c r="I959" s="13" t="n"/>
      <c r="J959" s="10" t="n"/>
      <c r="K959" s="13" t="n"/>
      <c r="L959" s="14" t="n"/>
      <c r="M959" s="14" t="n"/>
      <c r="N959" s="15">
        <f>IF(OR(L959="",M959=""),"",M959-L959)</f>
        <v/>
      </c>
      <c r="O959" s="15">
        <f>IF(OR(B959="",L959=""),"",IFERROR(L959-LOOKUP(2,1/($B$4:B958=B959),$M$4:M958),""))</f>
        <v/>
      </c>
      <c r="P959" s="16" t="n"/>
      <c r="Q959" s="16" t="n"/>
      <c r="R959" s="17" t="n"/>
      <c r="S959" s="11" t="n"/>
      <c r="T959" s="18">
        <f>IF(OR(A959="",I959=""),"",A959+I959)</f>
        <v/>
      </c>
      <c r="U959" s="18">
        <f>IF(OR(A959="",K959=""),"",IF(J959="",A959,J959)+K959)</f>
        <v/>
      </c>
    </row>
    <row r="960">
      <c r="A960" s="10" t="n"/>
      <c r="B960" s="11" t="n"/>
      <c r="C960" s="12">
        <f>IF(B960="","",IFERROR(VLOOKUP(B960,'السيارات'!$A$5:$F$104,6,FALSE),""))</f>
        <v/>
      </c>
      <c r="D960" s="11" t="n"/>
      <c r="E960" s="12">
        <f>IF(D960="","",IFERROR(VLOOKUP(D960,'السائقون'!$A$5:$C$154,3,FALSE),""))</f>
        <v/>
      </c>
      <c r="F960" s="11" t="n"/>
      <c r="G960" s="11" t="n"/>
      <c r="H960" s="11" t="n"/>
      <c r="I960" s="13" t="n"/>
      <c r="J960" s="10" t="n"/>
      <c r="K960" s="13" t="n"/>
      <c r="L960" s="14" t="n"/>
      <c r="M960" s="14" t="n"/>
      <c r="N960" s="15">
        <f>IF(OR(L960="",M960=""),"",M960-L960)</f>
        <v/>
      </c>
      <c r="O960" s="15">
        <f>IF(OR(B960="",L960=""),"",IFERROR(L960-LOOKUP(2,1/($B$4:B959=B960),$M$4:M959),""))</f>
        <v/>
      </c>
      <c r="P960" s="16" t="n"/>
      <c r="Q960" s="16" t="n"/>
      <c r="R960" s="17" t="n"/>
      <c r="S960" s="11" t="n"/>
      <c r="T960" s="18">
        <f>IF(OR(A960="",I960=""),"",A960+I960)</f>
        <v/>
      </c>
      <c r="U960" s="18">
        <f>IF(OR(A960="",K960=""),"",IF(J960="",A960,J960)+K960)</f>
        <v/>
      </c>
    </row>
    <row r="961">
      <c r="A961" s="10" t="n"/>
      <c r="B961" s="11" t="n"/>
      <c r="C961" s="12">
        <f>IF(B961="","",IFERROR(VLOOKUP(B961,'السيارات'!$A$5:$F$104,6,FALSE),""))</f>
        <v/>
      </c>
      <c r="D961" s="11" t="n"/>
      <c r="E961" s="12">
        <f>IF(D961="","",IFERROR(VLOOKUP(D961,'السائقون'!$A$5:$C$154,3,FALSE),""))</f>
        <v/>
      </c>
      <c r="F961" s="11" t="n"/>
      <c r="G961" s="11" t="n"/>
      <c r="H961" s="11" t="n"/>
      <c r="I961" s="13" t="n"/>
      <c r="J961" s="10" t="n"/>
      <c r="K961" s="13" t="n"/>
      <c r="L961" s="14" t="n"/>
      <c r="M961" s="14" t="n"/>
      <c r="N961" s="15">
        <f>IF(OR(L961="",M961=""),"",M961-L961)</f>
        <v/>
      </c>
      <c r="O961" s="15">
        <f>IF(OR(B961="",L961=""),"",IFERROR(L961-LOOKUP(2,1/($B$4:B960=B961),$M$4:M960),""))</f>
        <v/>
      </c>
      <c r="P961" s="16" t="n"/>
      <c r="Q961" s="16" t="n"/>
      <c r="R961" s="17" t="n"/>
      <c r="S961" s="11" t="n"/>
      <c r="T961" s="18">
        <f>IF(OR(A961="",I961=""),"",A961+I961)</f>
        <v/>
      </c>
      <c r="U961" s="18">
        <f>IF(OR(A961="",K961=""),"",IF(J961="",A961,J961)+K961)</f>
        <v/>
      </c>
    </row>
    <row r="962">
      <c r="A962" s="10" t="n"/>
      <c r="B962" s="11" t="n"/>
      <c r="C962" s="12">
        <f>IF(B962="","",IFERROR(VLOOKUP(B962,'السيارات'!$A$5:$F$104,6,FALSE),""))</f>
        <v/>
      </c>
      <c r="D962" s="11" t="n"/>
      <c r="E962" s="12">
        <f>IF(D962="","",IFERROR(VLOOKUP(D962,'السائقون'!$A$5:$C$154,3,FALSE),""))</f>
        <v/>
      </c>
      <c r="F962" s="11" t="n"/>
      <c r="G962" s="11" t="n"/>
      <c r="H962" s="11" t="n"/>
      <c r="I962" s="13" t="n"/>
      <c r="J962" s="10" t="n"/>
      <c r="K962" s="13" t="n"/>
      <c r="L962" s="14" t="n"/>
      <c r="M962" s="14" t="n"/>
      <c r="N962" s="15">
        <f>IF(OR(L962="",M962=""),"",M962-L962)</f>
        <v/>
      </c>
      <c r="O962" s="15">
        <f>IF(OR(B962="",L962=""),"",IFERROR(L962-LOOKUP(2,1/($B$4:B961=B962),$M$4:M961),""))</f>
        <v/>
      </c>
      <c r="P962" s="16" t="n"/>
      <c r="Q962" s="16" t="n"/>
      <c r="R962" s="17" t="n"/>
      <c r="S962" s="11" t="n"/>
      <c r="T962" s="18">
        <f>IF(OR(A962="",I962=""),"",A962+I962)</f>
        <v/>
      </c>
      <c r="U962" s="18">
        <f>IF(OR(A962="",K962=""),"",IF(J962="",A962,J962)+K962)</f>
        <v/>
      </c>
    </row>
    <row r="963">
      <c r="A963" s="10" t="n"/>
      <c r="B963" s="11" t="n"/>
      <c r="C963" s="12">
        <f>IF(B963="","",IFERROR(VLOOKUP(B963,'السيارات'!$A$5:$F$104,6,FALSE),""))</f>
        <v/>
      </c>
      <c r="D963" s="11" t="n"/>
      <c r="E963" s="12">
        <f>IF(D963="","",IFERROR(VLOOKUP(D963,'السائقون'!$A$5:$C$154,3,FALSE),""))</f>
        <v/>
      </c>
      <c r="F963" s="11" t="n"/>
      <c r="G963" s="11" t="n"/>
      <c r="H963" s="11" t="n"/>
      <c r="I963" s="13" t="n"/>
      <c r="J963" s="10" t="n"/>
      <c r="K963" s="13" t="n"/>
      <c r="L963" s="14" t="n"/>
      <c r="M963" s="14" t="n"/>
      <c r="N963" s="15">
        <f>IF(OR(L963="",M963=""),"",M963-L963)</f>
        <v/>
      </c>
      <c r="O963" s="15">
        <f>IF(OR(B963="",L963=""),"",IFERROR(L963-LOOKUP(2,1/($B$4:B962=B963),$M$4:M962),""))</f>
        <v/>
      </c>
      <c r="P963" s="16" t="n"/>
      <c r="Q963" s="16" t="n"/>
      <c r="R963" s="17" t="n"/>
      <c r="S963" s="11" t="n"/>
      <c r="T963" s="18">
        <f>IF(OR(A963="",I963=""),"",A963+I963)</f>
        <v/>
      </c>
      <c r="U963" s="18">
        <f>IF(OR(A963="",K963=""),"",IF(J963="",A963,J963)+K963)</f>
        <v/>
      </c>
    </row>
    <row r="964">
      <c r="A964" s="10" t="n"/>
      <c r="B964" s="11" t="n"/>
      <c r="C964" s="12">
        <f>IF(B964="","",IFERROR(VLOOKUP(B964,'السيارات'!$A$5:$F$104,6,FALSE),""))</f>
        <v/>
      </c>
      <c r="D964" s="11" t="n"/>
      <c r="E964" s="12">
        <f>IF(D964="","",IFERROR(VLOOKUP(D964,'السائقون'!$A$5:$C$154,3,FALSE),""))</f>
        <v/>
      </c>
      <c r="F964" s="11" t="n"/>
      <c r="G964" s="11" t="n"/>
      <c r="H964" s="11" t="n"/>
      <c r="I964" s="13" t="n"/>
      <c r="J964" s="10" t="n"/>
      <c r="K964" s="13" t="n"/>
      <c r="L964" s="14" t="n"/>
      <c r="M964" s="14" t="n"/>
      <c r="N964" s="15">
        <f>IF(OR(L964="",M964=""),"",M964-L964)</f>
        <v/>
      </c>
      <c r="O964" s="15">
        <f>IF(OR(B964="",L964=""),"",IFERROR(L964-LOOKUP(2,1/($B$4:B963=B964),$M$4:M963),""))</f>
        <v/>
      </c>
      <c r="P964" s="16" t="n"/>
      <c r="Q964" s="16" t="n"/>
      <c r="R964" s="17" t="n"/>
      <c r="S964" s="11" t="n"/>
      <c r="T964" s="18">
        <f>IF(OR(A964="",I964=""),"",A964+I964)</f>
        <v/>
      </c>
      <c r="U964" s="18">
        <f>IF(OR(A964="",K964=""),"",IF(J964="",A964,J964)+K964)</f>
        <v/>
      </c>
    </row>
    <row r="965">
      <c r="A965" s="10" t="n"/>
      <c r="B965" s="11" t="n"/>
      <c r="C965" s="12">
        <f>IF(B965="","",IFERROR(VLOOKUP(B965,'السيارات'!$A$5:$F$104,6,FALSE),""))</f>
        <v/>
      </c>
      <c r="D965" s="11" t="n"/>
      <c r="E965" s="12">
        <f>IF(D965="","",IFERROR(VLOOKUP(D965,'السائقون'!$A$5:$C$154,3,FALSE),""))</f>
        <v/>
      </c>
      <c r="F965" s="11" t="n"/>
      <c r="G965" s="11" t="n"/>
      <c r="H965" s="11" t="n"/>
      <c r="I965" s="13" t="n"/>
      <c r="J965" s="10" t="n"/>
      <c r="K965" s="13" t="n"/>
      <c r="L965" s="14" t="n"/>
      <c r="M965" s="14" t="n"/>
      <c r="N965" s="15">
        <f>IF(OR(L965="",M965=""),"",M965-L965)</f>
        <v/>
      </c>
      <c r="O965" s="15">
        <f>IF(OR(B965="",L965=""),"",IFERROR(L965-LOOKUP(2,1/($B$4:B964=B965),$M$4:M964),""))</f>
        <v/>
      </c>
      <c r="P965" s="16" t="n"/>
      <c r="Q965" s="16" t="n"/>
      <c r="R965" s="17" t="n"/>
      <c r="S965" s="11" t="n"/>
      <c r="T965" s="18">
        <f>IF(OR(A965="",I965=""),"",A965+I965)</f>
        <v/>
      </c>
      <c r="U965" s="18">
        <f>IF(OR(A965="",K965=""),"",IF(J965="",A965,J965)+K965)</f>
        <v/>
      </c>
    </row>
    <row r="966">
      <c r="A966" s="10" t="n"/>
      <c r="B966" s="11" t="n"/>
      <c r="C966" s="12">
        <f>IF(B966="","",IFERROR(VLOOKUP(B966,'السيارات'!$A$5:$F$104,6,FALSE),""))</f>
        <v/>
      </c>
      <c r="D966" s="11" t="n"/>
      <c r="E966" s="12">
        <f>IF(D966="","",IFERROR(VLOOKUP(D966,'السائقون'!$A$5:$C$154,3,FALSE),""))</f>
        <v/>
      </c>
      <c r="F966" s="11" t="n"/>
      <c r="G966" s="11" t="n"/>
      <c r="H966" s="11" t="n"/>
      <c r="I966" s="13" t="n"/>
      <c r="J966" s="10" t="n"/>
      <c r="K966" s="13" t="n"/>
      <c r="L966" s="14" t="n"/>
      <c r="M966" s="14" t="n"/>
      <c r="N966" s="15">
        <f>IF(OR(L966="",M966=""),"",M966-L966)</f>
        <v/>
      </c>
      <c r="O966" s="15">
        <f>IF(OR(B966="",L966=""),"",IFERROR(L966-LOOKUP(2,1/($B$4:B965=B966),$M$4:M965),""))</f>
        <v/>
      </c>
      <c r="P966" s="16" t="n"/>
      <c r="Q966" s="16" t="n"/>
      <c r="R966" s="17" t="n"/>
      <c r="S966" s="11" t="n"/>
      <c r="T966" s="18">
        <f>IF(OR(A966="",I966=""),"",A966+I966)</f>
        <v/>
      </c>
      <c r="U966" s="18">
        <f>IF(OR(A966="",K966=""),"",IF(J966="",A966,J966)+K966)</f>
        <v/>
      </c>
    </row>
    <row r="967">
      <c r="A967" s="10" t="n"/>
      <c r="B967" s="11" t="n"/>
      <c r="C967" s="12">
        <f>IF(B967="","",IFERROR(VLOOKUP(B967,'السيارات'!$A$5:$F$104,6,FALSE),""))</f>
        <v/>
      </c>
      <c r="D967" s="11" t="n"/>
      <c r="E967" s="12">
        <f>IF(D967="","",IFERROR(VLOOKUP(D967,'السائقون'!$A$5:$C$154,3,FALSE),""))</f>
        <v/>
      </c>
      <c r="F967" s="11" t="n"/>
      <c r="G967" s="11" t="n"/>
      <c r="H967" s="11" t="n"/>
      <c r="I967" s="13" t="n"/>
      <c r="J967" s="10" t="n"/>
      <c r="K967" s="13" t="n"/>
      <c r="L967" s="14" t="n"/>
      <c r="M967" s="14" t="n"/>
      <c r="N967" s="15">
        <f>IF(OR(L967="",M967=""),"",M967-L967)</f>
        <v/>
      </c>
      <c r="O967" s="15">
        <f>IF(OR(B967="",L967=""),"",IFERROR(L967-LOOKUP(2,1/($B$4:B966=B967),$M$4:M966),""))</f>
        <v/>
      </c>
      <c r="P967" s="16" t="n"/>
      <c r="Q967" s="16" t="n"/>
      <c r="R967" s="17" t="n"/>
      <c r="S967" s="11" t="n"/>
      <c r="T967" s="18">
        <f>IF(OR(A967="",I967=""),"",A967+I967)</f>
        <v/>
      </c>
      <c r="U967" s="18">
        <f>IF(OR(A967="",K967=""),"",IF(J967="",A967,J967)+K967)</f>
        <v/>
      </c>
    </row>
    <row r="968">
      <c r="A968" s="10" t="n"/>
      <c r="B968" s="11" t="n"/>
      <c r="C968" s="12">
        <f>IF(B968="","",IFERROR(VLOOKUP(B968,'السيارات'!$A$5:$F$104,6,FALSE),""))</f>
        <v/>
      </c>
      <c r="D968" s="11" t="n"/>
      <c r="E968" s="12">
        <f>IF(D968="","",IFERROR(VLOOKUP(D968,'السائقون'!$A$5:$C$154,3,FALSE),""))</f>
        <v/>
      </c>
      <c r="F968" s="11" t="n"/>
      <c r="G968" s="11" t="n"/>
      <c r="H968" s="11" t="n"/>
      <c r="I968" s="13" t="n"/>
      <c r="J968" s="10" t="n"/>
      <c r="K968" s="13" t="n"/>
      <c r="L968" s="14" t="n"/>
      <c r="M968" s="14" t="n"/>
      <c r="N968" s="15">
        <f>IF(OR(L968="",M968=""),"",M968-L968)</f>
        <v/>
      </c>
      <c r="O968" s="15">
        <f>IF(OR(B968="",L968=""),"",IFERROR(L968-LOOKUP(2,1/($B$4:B967=B968),$M$4:M967),""))</f>
        <v/>
      </c>
      <c r="P968" s="16" t="n"/>
      <c r="Q968" s="16" t="n"/>
      <c r="R968" s="17" t="n"/>
      <c r="S968" s="11" t="n"/>
      <c r="T968" s="18">
        <f>IF(OR(A968="",I968=""),"",A968+I968)</f>
        <v/>
      </c>
      <c r="U968" s="18">
        <f>IF(OR(A968="",K968=""),"",IF(J968="",A968,J968)+K968)</f>
        <v/>
      </c>
    </row>
    <row r="969">
      <c r="A969" s="10" t="n"/>
      <c r="B969" s="11" t="n"/>
      <c r="C969" s="12">
        <f>IF(B969="","",IFERROR(VLOOKUP(B969,'السيارات'!$A$5:$F$104,6,FALSE),""))</f>
        <v/>
      </c>
      <c r="D969" s="11" t="n"/>
      <c r="E969" s="12">
        <f>IF(D969="","",IFERROR(VLOOKUP(D969,'السائقون'!$A$5:$C$154,3,FALSE),""))</f>
        <v/>
      </c>
      <c r="F969" s="11" t="n"/>
      <c r="G969" s="11" t="n"/>
      <c r="H969" s="11" t="n"/>
      <c r="I969" s="13" t="n"/>
      <c r="J969" s="10" t="n"/>
      <c r="K969" s="13" t="n"/>
      <c r="L969" s="14" t="n"/>
      <c r="M969" s="14" t="n"/>
      <c r="N969" s="15">
        <f>IF(OR(L969="",M969=""),"",M969-L969)</f>
        <v/>
      </c>
      <c r="O969" s="15">
        <f>IF(OR(B969="",L969=""),"",IFERROR(L969-LOOKUP(2,1/($B$4:B968=B969),$M$4:M968),""))</f>
        <v/>
      </c>
      <c r="P969" s="16" t="n"/>
      <c r="Q969" s="16" t="n"/>
      <c r="R969" s="17" t="n"/>
      <c r="S969" s="11" t="n"/>
      <c r="T969" s="18">
        <f>IF(OR(A969="",I969=""),"",A969+I969)</f>
        <v/>
      </c>
      <c r="U969" s="18">
        <f>IF(OR(A969="",K969=""),"",IF(J969="",A969,J969)+K969)</f>
        <v/>
      </c>
    </row>
    <row r="970">
      <c r="A970" s="10" t="n"/>
      <c r="B970" s="11" t="n"/>
      <c r="C970" s="12">
        <f>IF(B970="","",IFERROR(VLOOKUP(B970,'السيارات'!$A$5:$F$104,6,FALSE),""))</f>
        <v/>
      </c>
      <c r="D970" s="11" t="n"/>
      <c r="E970" s="12">
        <f>IF(D970="","",IFERROR(VLOOKUP(D970,'السائقون'!$A$5:$C$154,3,FALSE),""))</f>
        <v/>
      </c>
      <c r="F970" s="11" t="n"/>
      <c r="G970" s="11" t="n"/>
      <c r="H970" s="11" t="n"/>
      <c r="I970" s="13" t="n"/>
      <c r="J970" s="10" t="n"/>
      <c r="K970" s="13" t="n"/>
      <c r="L970" s="14" t="n"/>
      <c r="M970" s="14" t="n"/>
      <c r="N970" s="15">
        <f>IF(OR(L970="",M970=""),"",M970-L970)</f>
        <v/>
      </c>
      <c r="O970" s="15">
        <f>IF(OR(B970="",L970=""),"",IFERROR(L970-LOOKUP(2,1/($B$4:B969=B970),$M$4:M969),""))</f>
        <v/>
      </c>
      <c r="P970" s="16" t="n"/>
      <c r="Q970" s="16" t="n"/>
      <c r="R970" s="17" t="n"/>
      <c r="S970" s="11" t="n"/>
      <c r="T970" s="18">
        <f>IF(OR(A970="",I970=""),"",A970+I970)</f>
        <v/>
      </c>
      <c r="U970" s="18">
        <f>IF(OR(A970="",K970=""),"",IF(J970="",A970,J970)+K970)</f>
        <v/>
      </c>
    </row>
    <row r="971">
      <c r="A971" s="10" t="n"/>
      <c r="B971" s="11" t="n"/>
      <c r="C971" s="12">
        <f>IF(B971="","",IFERROR(VLOOKUP(B971,'السيارات'!$A$5:$F$104,6,FALSE),""))</f>
        <v/>
      </c>
      <c r="D971" s="11" t="n"/>
      <c r="E971" s="12">
        <f>IF(D971="","",IFERROR(VLOOKUP(D971,'السائقون'!$A$5:$C$154,3,FALSE),""))</f>
        <v/>
      </c>
      <c r="F971" s="11" t="n"/>
      <c r="G971" s="11" t="n"/>
      <c r="H971" s="11" t="n"/>
      <c r="I971" s="13" t="n"/>
      <c r="J971" s="10" t="n"/>
      <c r="K971" s="13" t="n"/>
      <c r="L971" s="14" t="n"/>
      <c r="M971" s="14" t="n"/>
      <c r="N971" s="15">
        <f>IF(OR(L971="",M971=""),"",M971-L971)</f>
        <v/>
      </c>
      <c r="O971" s="15">
        <f>IF(OR(B971="",L971=""),"",IFERROR(L971-LOOKUP(2,1/($B$4:B970=B971),$M$4:M970),""))</f>
        <v/>
      </c>
      <c r="P971" s="16" t="n"/>
      <c r="Q971" s="16" t="n"/>
      <c r="R971" s="17" t="n"/>
      <c r="S971" s="11" t="n"/>
      <c r="T971" s="18">
        <f>IF(OR(A971="",I971=""),"",A971+I971)</f>
        <v/>
      </c>
      <c r="U971" s="18">
        <f>IF(OR(A971="",K971=""),"",IF(J971="",A971,J971)+K971)</f>
        <v/>
      </c>
    </row>
    <row r="972">
      <c r="A972" s="10" t="n"/>
      <c r="B972" s="11" t="n"/>
      <c r="C972" s="12">
        <f>IF(B972="","",IFERROR(VLOOKUP(B972,'السيارات'!$A$5:$F$104,6,FALSE),""))</f>
        <v/>
      </c>
      <c r="D972" s="11" t="n"/>
      <c r="E972" s="12">
        <f>IF(D972="","",IFERROR(VLOOKUP(D972,'السائقون'!$A$5:$C$154,3,FALSE),""))</f>
        <v/>
      </c>
      <c r="F972" s="11" t="n"/>
      <c r="G972" s="11" t="n"/>
      <c r="H972" s="11" t="n"/>
      <c r="I972" s="13" t="n"/>
      <c r="J972" s="10" t="n"/>
      <c r="K972" s="13" t="n"/>
      <c r="L972" s="14" t="n"/>
      <c r="M972" s="14" t="n"/>
      <c r="N972" s="15">
        <f>IF(OR(L972="",M972=""),"",M972-L972)</f>
        <v/>
      </c>
      <c r="O972" s="15">
        <f>IF(OR(B972="",L972=""),"",IFERROR(L972-LOOKUP(2,1/($B$4:B971=B972),$M$4:M971),""))</f>
        <v/>
      </c>
      <c r="P972" s="16" t="n"/>
      <c r="Q972" s="16" t="n"/>
      <c r="R972" s="17" t="n"/>
      <c r="S972" s="11" t="n"/>
      <c r="T972" s="18">
        <f>IF(OR(A972="",I972=""),"",A972+I972)</f>
        <v/>
      </c>
      <c r="U972" s="18">
        <f>IF(OR(A972="",K972=""),"",IF(J972="",A972,J972)+K972)</f>
        <v/>
      </c>
    </row>
    <row r="973">
      <c r="A973" s="10" t="n"/>
      <c r="B973" s="11" t="n"/>
      <c r="C973" s="12">
        <f>IF(B973="","",IFERROR(VLOOKUP(B973,'السيارات'!$A$5:$F$104,6,FALSE),""))</f>
        <v/>
      </c>
      <c r="D973" s="11" t="n"/>
      <c r="E973" s="12">
        <f>IF(D973="","",IFERROR(VLOOKUP(D973,'السائقون'!$A$5:$C$154,3,FALSE),""))</f>
        <v/>
      </c>
      <c r="F973" s="11" t="n"/>
      <c r="G973" s="11" t="n"/>
      <c r="H973" s="11" t="n"/>
      <c r="I973" s="13" t="n"/>
      <c r="J973" s="10" t="n"/>
      <c r="K973" s="13" t="n"/>
      <c r="L973" s="14" t="n"/>
      <c r="M973" s="14" t="n"/>
      <c r="N973" s="15">
        <f>IF(OR(L973="",M973=""),"",M973-L973)</f>
        <v/>
      </c>
      <c r="O973" s="15">
        <f>IF(OR(B973="",L973=""),"",IFERROR(L973-LOOKUP(2,1/($B$4:B972=B973),$M$4:M972),""))</f>
        <v/>
      </c>
      <c r="P973" s="16" t="n"/>
      <c r="Q973" s="16" t="n"/>
      <c r="R973" s="17" t="n"/>
      <c r="S973" s="11" t="n"/>
      <c r="T973" s="18">
        <f>IF(OR(A973="",I973=""),"",A973+I973)</f>
        <v/>
      </c>
      <c r="U973" s="18">
        <f>IF(OR(A973="",K973=""),"",IF(J973="",A973,J973)+K973)</f>
        <v/>
      </c>
    </row>
    <row r="974">
      <c r="A974" s="10" t="n"/>
      <c r="B974" s="11" t="n"/>
      <c r="C974" s="12">
        <f>IF(B974="","",IFERROR(VLOOKUP(B974,'السيارات'!$A$5:$F$104,6,FALSE),""))</f>
        <v/>
      </c>
      <c r="D974" s="11" t="n"/>
      <c r="E974" s="12">
        <f>IF(D974="","",IFERROR(VLOOKUP(D974,'السائقون'!$A$5:$C$154,3,FALSE),""))</f>
        <v/>
      </c>
      <c r="F974" s="11" t="n"/>
      <c r="G974" s="11" t="n"/>
      <c r="H974" s="11" t="n"/>
      <c r="I974" s="13" t="n"/>
      <c r="J974" s="10" t="n"/>
      <c r="K974" s="13" t="n"/>
      <c r="L974" s="14" t="n"/>
      <c r="M974" s="14" t="n"/>
      <c r="N974" s="15">
        <f>IF(OR(L974="",M974=""),"",M974-L974)</f>
        <v/>
      </c>
      <c r="O974" s="15">
        <f>IF(OR(B974="",L974=""),"",IFERROR(L974-LOOKUP(2,1/($B$4:B973=B974),$M$4:M973),""))</f>
        <v/>
      </c>
      <c r="P974" s="16" t="n"/>
      <c r="Q974" s="16" t="n"/>
      <c r="R974" s="17" t="n"/>
      <c r="S974" s="11" t="n"/>
      <c r="T974" s="18">
        <f>IF(OR(A974="",I974=""),"",A974+I974)</f>
        <v/>
      </c>
      <c r="U974" s="18">
        <f>IF(OR(A974="",K974=""),"",IF(J974="",A974,J974)+K974)</f>
        <v/>
      </c>
    </row>
    <row r="975">
      <c r="A975" s="10" t="n"/>
      <c r="B975" s="11" t="n"/>
      <c r="C975" s="12">
        <f>IF(B975="","",IFERROR(VLOOKUP(B975,'السيارات'!$A$5:$F$104,6,FALSE),""))</f>
        <v/>
      </c>
      <c r="D975" s="11" t="n"/>
      <c r="E975" s="12">
        <f>IF(D975="","",IFERROR(VLOOKUP(D975,'السائقون'!$A$5:$C$154,3,FALSE),""))</f>
        <v/>
      </c>
      <c r="F975" s="11" t="n"/>
      <c r="G975" s="11" t="n"/>
      <c r="H975" s="11" t="n"/>
      <c r="I975" s="13" t="n"/>
      <c r="J975" s="10" t="n"/>
      <c r="K975" s="13" t="n"/>
      <c r="L975" s="14" t="n"/>
      <c r="M975" s="14" t="n"/>
      <c r="N975" s="15">
        <f>IF(OR(L975="",M975=""),"",M975-L975)</f>
        <v/>
      </c>
      <c r="O975" s="15">
        <f>IF(OR(B975="",L975=""),"",IFERROR(L975-LOOKUP(2,1/($B$4:B974=B975),$M$4:M974),""))</f>
        <v/>
      </c>
      <c r="P975" s="16" t="n"/>
      <c r="Q975" s="16" t="n"/>
      <c r="R975" s="17" t="n"/>
      <c r="S975" s="11" t="n"/>
      <c r="T975" s="18">
        <f>IF(OR(A975="",I975=""),"",A975+I975)</f>
        <v/>
      </c>
      <c r="U975" s="18">
        <f>IF(OR(A975="",K975=""),"",IF(J975="",A975,J975)+K975)</f>
        <v/>
      </c>
    </row>
    <row r="976">
      <c r="A976" s="10" t="n"/>
      <c r="B976" s="11" t="n"/>
      <c r="C976" s="12">
        <f>IF(B976="","",IFERROR(VLOOKUP(B976,'السيارات'!$A$5:$F$104,6,FALSE),""))</f>
        <v/>
      </c>
      <c r="D976" s="11" t="n"/>
      <c r="E976" s="12">
        <f>IF(D976="","",IFERROR(VLOOKUP(D976,'السائقون'!$A$5:$C$154,3,FALSE),""))</f>
        <v/>
      </c>
      <c r="F976" s="11" t="n"/>
      <c r="G976" s="11" t="n"/>
      <c r="H976" s="11" t="n"/>
      <c r="I976" s="13" t="n"/>
      <c r="J976" s="10" t="n"/>
      <c r="K976" s="13" t="n"/>
      <c r="L976" s="14" t="n"/>
      <c r="M976" s="14" t="n"/>
      <c r="N976" s="15">
        <f>IF(OR(L976="",M976=""),"",M976-L976)</f>
        <v/>
      </c>
      <c r="O976" s="15">
        <f>IF(OR(B976="",L976=""),"",IFERROR(L976-LOOKUP(2,1/($B$4:B975=B976),$M$4:M975),""))</f>
        <v/>
      </c>
      <c r="P976" s="16" t="n"/>
      <c r="Q976" s="16" t="n"/>
      <c r="R976" s="17" t="n"/>
      <c r="S976" s="11" t="n"/>
      <c r="T976" s="18">
        <f>IF(OR(A976="",I976=""),"",A976+I976)</f>
        <v/>
      </c>
      <c r="U976" s="18">
        <f>IF(OR(A976="",K976=""),"",IF(J976="",A976,J976)+K976)</f>
        <v/>
      </c>
    </row>
    <row r="977">
      <c r="A977" s="10" t="n"/>
      <c r="B977" s="11" t="n"/>
      <c r="C977" s="12">
        <f>IF(B977="","",IFERROR(VLOOKUP(B977,'السيارات'!$A$5:$F$104,6,FALSE),""))</f>
        <v/>
      </c>
      <c r="D977" s="11" t="n"/>
      <c r="E977" s="12">
        <f>IF(D977="","",IFERROR(VLOOKUP(D977,'السائقون'!$A$5:$C$154,3,FALSE),""))</f>
        <v/>
      </c>
      <c r="F977" s="11" t="n"/>
      <c r="G977" s="11" t="n"/>
      <c r="H977" s="11" t="n"/>
      <c r="I977" s="13" t="n"/>
      <c r="J977" s="10" t="n"/>
      <c r="K977" s="13" t="n"/>
      <c r="L977" s="14" t="n"/>
      <c r="M977" s="14" t="n"/>
      <c r="N977" s="15">
        <f>IF(OR(L977="",M977=""),"",M977-L977)</f>
        <v/>
      </c>
      <c r="O977" s="15">
        <f>IF(OR(B977="",L977=""),"",IFERROR(L977-LOOKUP(2,1/($B$4:B976=B977),$M$4:M976),""))</f>
        <v/>
      </c>
      <c r="P977" s="16" t="n"/>
      <c r="Q977" s="16" t="n"/>
      <c r="R977" s="17" t="n"/>
      <c r="S977" s="11" t="n"/>
      <c r="T977" s="18">
        <f>IF(OR(A977="",I977=""),"",A977+I977)</f>
        <v/>
      </c>
      <c r="U977" s="18">
        <f>IF(OR(A977="",K977=""),"",IF(J977="",A977,J977)+K977)</f>
        <v/>
      </c>
    </row>
    <row r="978">
      <c r="A978" s="10" t="n"/>
      <c r="B978" s="11" t="n"/>
      <c r="C978" s="12">
        <f>IF(B978="","",IFERROR(VLOOKUP(B978,'السيارات'!$A$5:$F$104,6,FALSE),""))</f>
        <v/>
      </c>
      <c r="D978" s="11" t="n"/>
      <c r="E978" s="12">
        <f>IF(D978="","",IFERROR(VLOOKUP(D978,'السائقون'!$A$5:$C$154,3,FALSE),""))</f>
        <v/>
      </c>
      <c r="F978" s="11" t="n"/>
      <c r="G978" s="11" t="n"/>
      <c r="H978" s="11" t="n"/>
      <c r="I978" s="13" t="n"/>
      <c r="J978" s="10" t="n"/>
      <c r="K978" s="13" t="n"/>
      <c r="L978" s="14" t="n"/>
      <c r="M978" s="14" t="n"/>
      <c r="N978" s="15">
        <f>IF(OR(L978="",M978=""),"",M978-L978)</f>
        <v/>
      </c>
      <c r="O978" s="15">
        <f>IF(OR(B978="",L978=""),"",IFERROR(L978-LOOKUP(2,1/($B$4:B977=B978),$M$4:M977),""))</f>
        <v/>
      </c>
      <c r="P978" s="16" t="n"/>
      <c r="Q978" s="16" t="n"/>
      <c r="R978" s="17" t="n"/>
      <c r="S978" s="11" t="n"/>
      <c r="T978" s="18">
        <f>IF(OR(A978="",I978=""),"",A978+I978)</f>
        <v/>
      </c>
      <c r="U978" s="18">
        <f>IF(OR(A978="",K978=""),"",IF(J978="",A978,J978)+K978)</f>
        <v/>
      </c>
    </row>
    <row r="979">
      <c r="A979" s="10" t="n"/>
      <c r="B979" s="11" t="n"/>
      <c r="C979" s="12">
        <f>IF(B979="","",IFERROR(VLOOKUP(B979,'السيارات'!$A$5:$F$104,6,FALSE),""))</f>
        <v/>
      </c>
      <c r="D979" s="11" t="n"/>
      <c r="E979" s="12">
        <f>IF(D979="","",IFERROR(VLOOKUP(D979,'السائقون'!$A$5:$C$154,3,FALSE),""))</f>
        <v/>
      </c>
      <c r="F979" s="11" t="n"/>
      <c r="G979" s="11" t="n"/>
      <c r="H979" s="11" t="n"/>
      <c r="I979" s="13" t="n"/>
      <c r="J979" s="10" t="n"/>
      <c r="K979" s="13" t="n"/>
      <c r="L979" s="14" t="n"/>
      <c r="M979" s="14" t="n"/>
      <c r="N979" s="15">
        <f>IF(OR(L979="",M979=""),"",M979-L979)</f>
        <v/>
      </c>
      <c r="O979" s="15">
        <f>IF(OR(B979="",L979=""),"",IFERROR(L979-LOOKUP(2,1/($B$4:B978=B979),$M$4:M978),""))</f>
        <v/>
      </c>
      <c r="P979" s="16" t="n"/>
      <c r="Q979" s="16" t="n"/>
      <c r="R979" s="17" t="n"/>
      <c r="S979" s="11" t="n"/>
      <c r="T979" s="18">
        <f>IF(OR(A979="",I979=""),"",A979+I979)</f>
        <v/>
      </c>
      <c r="U979" s="18">
        <f>IF(OR(A979="",K979=""),"",IF(J979="",A979,J979)+K979)</f>
        <v/>
      </c>
    </row>
    <row r="980">
      <c r="A980" s="10" t="n"/>
      <c r="B980" s="11" t="n"/>
      <c r="C980" s="12">
        <f>IF(B980="","",IFERROR(VLOOKUP(B980,'السيارات'!$A$5:$F$104,6,FALSE),""))</f>
        <v/>
      </c>
      <c r="D980" s="11" t="n"/>
      <c r="E980" s="12">
        <f>IF(D980="","",IFERROR(VLOOKUP(D980,'السائقون'!$A$5:$C$154,3,FALSE),""))</f>
        <v/>
      </c>
      <c r="F980" s="11" t="n"/>
      <c r="G980" s="11" t="n"/>
      <c r="H980" s="11" t="n"/>
      <c r="I980" s="13" t="n"/>
      <c r="J980" s="10" t="n"/>
      <c r="K980" s="13" t="n"/>
      <c r="L980" s="14" t="n"/>
      <c r="M980" s="14" t="n"/>
      <c r="N980" s="15">
        <f>IF(OR(L980="",M980=""),"",M980-L980)</f>
        <v/>
      </c>
      <c r="O980" s="15">
        <f>IF(OR(B980="",L980=""),"",IFERROR(L980-LOOKUP(2,1/($B$4:B979=B980),$M$4:M979),""))</f>
        <v/>
      </c>
      <c r="P980" s="16" t="n"/>
      <c r="Q980" s="16" t="n"/>
      <c r="R980" s="17" t="n"/>
      <c r="S980" s="11" t="n"/>
      <c r="T980" s="18">
        <f>IF(OR(A980="",I980=""),"",A980+I980)</f>
        <v/>
      </c>
      <c r="U980" s="18">
        <f>IF(OR(A980="",K980=""),"",IF(J980="",A980,J980)+K980)</f>
        <v/>
      </c>
    </row>
    <row r="981">
      <c r="A981" s="10" t="n"/>
      <c r="B981" s="11" t="n"/>
      <c r="C981" s="12">
        <f>IF(B981="","",IFERROR(VLOOKUP(B981,'السيارات'!$A$5:$F$104,6,FALSE),""))</f>
        <v/>
      </c>
      <c r="D981" s="11" t="n"/>
      <c r="E981" s="12">
        <f>IF(D981="","",IFERROR(VLOOKUP(D981,'السائقون'!$A$5:$C$154,3,FALSE),""))</f>
        <v/>
      </c>
      <c r="F981" s="11" t="n"/>
      <c r="G981" s="11" t="n"/>
      <c r="H981" s="11" t="n"/>
      <c r="I981" s="13" t="n"/>
      <c r="J981" s="10" t="n"/>
      <c r="K981" s="13" t="n"/>
      <c r="L981" s="14" t="n"/>
      <c r="M981" s="14" t="n"/>
      <c r="N981" s="15">
        <f>IF(OR(L981="",M981=""),"",M981-L981)</f>
        <v/>
      </c>
      <c r="O981" s="15">
        <f>IF(OR(B981="",L981=""),"",IFERROR(L981-LOOKUP(2,1/($B$4:B980=B981),$M$4:M980),""))</f>
        <v/>
      </c>
      <c r="P981" s="16" t="n"/>
      <c r="Q981" s="16" t="n"/>
      <c r="R981" s="17" t="n"/>
      <c r="S981" s="11" t="n"/>
      <c r="T981" s="18">
        <f>IF(OR(A981="",I981=""),"",A981+I981)</f>
        <v/>
      </c>
      <c r="U981" s="18">
        <f>IF(OR(A981="",K981=""),"",IF(J981="",A981,J981)+K981)</f>
        <v/>
      </c>
    </row>
    <row r="982">
      <c r="A982" s="10" t="n"/>
      <c r="B982" s="11" t="n"/>
      <c r="C982" s="12">
        <f>IF(B982="","",IFERROR(VLOOKUP(B982,'السيارات'!$A$5:$F$104,6,FALSE),""))</f>
        <v/>
      </c>
      <c r="D982" s="11" t="n"/>
      <c r="E982" s="12">
        <f>IF(D982="","",IFERROR(VLOOKUP(D982,'السائقون'!$A$5:$C$154,3,FALSE),""))</f>
        <v/>
      </c>
      <c r="F982" s="11" t="n"/>
      <c r="G982" s="11" t="n"/>
      <c r="H982" s="11" t="n"/>
      <c r="I982" s="13" t="n"/>
      <c r="J982" s="10" t="n"/>
      <c r="K982" s="13" t="n"/>
      <c r="L982" s="14" t="n"/>
      <c r="M982" s="14" t="n"/>
      <c r="N982" s="15">
        <f>IF(OR(L982="",M982=""),"",M982-L982)</f>
        <v/>
      </c>
      <c r="O982" s="15">
        <f>IF(OR(B982="",L982=""),"",IFERROR(L982-LOOKUP(2,1/($B$4:B981=B982),$M$4:M981),""))</f>
        <v/>
      </c>
      <c r="P982" s="16" t="n"/>
      <c r="Q982" s="16" t="n"/>
      <c r="R982" s="17" t="n"/>
      <c r="S982" s="11" t="n"/>
      <c r="T982" s="18">
        <f>IF(OR(A982="",I982=""),"",A982+I982)</f>
        <v/>
      </c>
      <c r="U982" s="18">
        <f>IF(OR(A982="",K982=""),"",IF(J982="",A982,J982)+K982)</f>
        <v/>
      </c>
    </row>
    <row r="983">
      <c r="A983" s="10" t="n"/>
      <c r="B983" s="11" t="n"/>
      <c r="C983" s="12">
        <f>IF(B983="","",IFERROR(VLOOKUP(B983,'السيارات'!$A$5:$F$104,6,FALSE),""))</f>
        <v/>
      </c>
      <c r="D983" s="11" t="n"/>
      <c r="E983" s="12">
        <f>IF(D983="","",IFERROR(VLOOKUP(D983,'السائقون'!$A$5:$C$154,3,FALSE),""))</f>
        <v/>
      </c>
      <c r="F983" s="11" t="n"/>
      <c r="G983" s="11" t="n"/>
      <c r="H983" s="11" t="n"/>
      <c r="I983" s="13" t="n"/>
      <c r="J983" s="10" t="n"/>
      <c r="K983" s="13" t="n"/>
      <c r="L983" s="14" t="n"/>
      <c r="M983" s="14" t="n"/>
      <c r="N983" s="15">
        <f>IF(OR(L983="",M983=""),"",M983-L983)</f>
        <v/>
      </c>
      <c r="O983" s="15">
        <f>IF(OR(B983="",L983=""),"",IFERROR(L983-LOOKUP(2,1/($B$4:B982=B983),$M$4:M982),""))</f>
        <v/>
      </c>
      <c r="P983" s="16" t="n"/>
      <c r="Q983" s="16" t="n"/>
      <c r="R983" s="17" t="n"/>
      <c r="S983" s="11" t="n"/>
      <c r="T983" s="18">
        <f>IF(OR(A983="",I983=""),"",A983+I983)</f>
        <v/>
      </c>
      <c r="U983" s="18">
        <f>IF(OR(A983="",K983=""),"",IF(J983="",A983,J983)+K983)</f>
        <v/>
      </c>
    </row>
    <row r="984">
      <c r="A984" s="10" t="n"/>
      <c r="B984" s="11" t="n"/>
      <c r="C984" s="12">
        <f>IF(B984="","",IFERROR(VLOOKUP(B984,'السيارات'!$A$5:$F$104,6,FALSE),""))</f>
        <v/>
      </c>
      <c r="D984" s="11" t="n"/>
      <c r="E984" s="12">
        <f>IF(D984="","",IFERROR(VLOOKUP(D984,'السائقون'!$A$5:$C$154,3,FALSE),""))</f>
        <v/>
      </c>
      <c r="F984" s="11" t="n"/>
      <c r="G984" s="11" t="n"/>
      <c r="H984" s="11" t="n"/>
      <c r="I984" s="13" t="n"/>
      <c r="J984" s="10" t="n"/>
      <c r="K984" s="13" t="n"/>
      <c r="L984" s="14" t="n"/>
      <c r="M984" s="14" t="n"/>
      <c r="N984" s="15">
        <f>IF(OR(L984="",M984=""),"",M984-L984)</f>
        <v/>
      </c>
      <c r="O984" s="15">
        <f>IF(OR(B984="",L984=""),"",IFERROR(L984-LOOKUP(2,1/($B$4:B983=B984),$M$4:M983),""))</f>
        <v/>
      </c>
      <c r="P984" s="16" t="n"/>
      <c r="Q984" s="16" t="n"/>
      <c r="R984" s="17" t="n"/>
      <c r="S984" s="11" t="n"/>
      <c r="T984" s="18">
        <f>IF(OR(A984="",I984=""),"",A984+I984)</f>
        <v/>
      </c>
      <c r="U984" s="18">
        <f>IF(OR(A984="",K984=""),"",IF(J984="",A984,J984)+K984)</f>
        <v/>
      </c>
    </row>
    <row r="985">
      <c r="A985" s="10" t="n"/>
      <c r="B985" s="11" t="n"/>
      <c r="C985" s="12">
        <f>IF(B985="","",IFERROR(VLOOKUP(B985,'السيارات'!$A$5:$F$104,6,FALSE),""))</f>
        <v/>
      </c>
      <c r="D985" s="11" t="n"/>
      <c r="E985" s="12">
        <f>IF(D985="","",IFERROR(VLOOKUP(D985,'السائقون'!$A$5:$C$154,3,FALSE),""))</f>
        <v/>
      </c>
      <c r="F985" s="11" t="n"/>
      <c r="G985" s="11" t="n"/>
      <c r="H985" s="11" t="n"/>
      <c r="I985" s="13" t="n"/>
      <c r="J985" s="10" t="n"/>
      <c r="K985" s="13" t="n"/>
      <c r="L985" s="14" t="n"/>
      <c r="M985" s="14" t="n"/>
      <c r="N985" s="15">
        <f>IF(OR(L985="",M985=""),"",M985-L985)</f>
        <v/>
      </c>
      <c r="O985" s="15">
        <f>IF(OR(B985="",L985=""),"",IFERROR(L985-LOOKUP(2,1/($B$4:B984=B985),$M$4:M984),""))</f>
        <v/>
      </c>
      <c r="P985" s="16" t="n"/>
      <c r="Q985" s="16" t="n"/>
      <c r="R985" s="17" t="n"/>
      <c r="S985" s="11" t="n"/>
      <c r="T985" s="18">
        <f>IF(OR(A985="",I985=""),"",A985+I985)</f>
        <v/>
      </c>
      <c r="U985" s="18">
        <f>IF(OR(A985="",K985=""),"",IF(J985="",A985,J985)+K985)</f>
        <v/>
      </c>
    </row>
    <row r="986">
      <c r="A986" s="10" t="n"/>
      <c r="B986" s="11" t="n"/>
      <c r="C986" s="12">
        <f>IF(B986="","",IFERROR(VLOOKUP(B986,'السيارات'!$A$5:$F$104,6,FALSE),""))</f>
        <v/>
      </c>
      <c r="D986" s="11" t="n"/>
      <c r="E986" s="12">
        <f>IF(D986="","",IFERROR(VLOOKUP(D986,'السائقون'!$A$5:$C$154,3,FALSE),""))</f>
        <v/>
      </c>
      <c r="F986" s="11" t="n"/>
      <c r="G986" s="11" t="n"/>
      <c r="H986" s="11" t="n"/>
      <c r="I986" s="13" t="n"/>
      <c r="J986" s="10" t="n"/>
      <c r="K986" s="13" t="n"/>
      <c r="L986" s="14" t="n"/>
      <c r="M986" s="14" t="n"/>
      <c r="N986" s="15">
        <f>IF(OR(L986="",M986=""),"",M986-L986)</f>
        <v/>
      </c>
      <c r="O986" s="15">
        <f>IF(OR(B986="",L986=""),"",IFERROR(L986-LOOKUP(2,1/($B$4:B985=B986),$M$4:M985),""))</f>
        <v/>
      </c>
      <c r="P986" s="16" t="n"/>
      <c r="Q986" s="16" t="n"/>
      <c r="R986" s="17" t="n"/>
      <c r="S986" s="11" t="n"/>
      <c r="T986" s="18">
        <f>IF(OR(A986="",I986=""),"",A986+I986)</f>
        <v/>
      </c>
      <c r="U986" s="18">
        <f>IF(OR(A986="",K986=""),"",IF(J986="",A986,J986)+K986)</f>
        <v/>
      </c>
    </row>
    <row r="987">
      <c r="A987" s="10" t="n"/>
      <c r="B987" s="11" t="n"/>
      <c r="C987" s="12">
        <f>IF(B987="","",IFERROR(VLOOKUP(B987,'السيارات'!$A$5:$F$104,6,FALSE),""))</f>
        <v/>
      </c>
      <c r="D987" s="11" t="n"/>
      <c r="E987" s="12">
        <f>IF(D987="","",IFERROR(VLOOKUP(D987,'السائقون'!$A$5:$C$154,3,FALSE),""))</f>
        <v/>
      </c>
      <c r="F987" s="11" t="n"/>
      <c r="G987" s="11" t="n"/>
      <c r="H987" s="11" t="n"/>
      <c r="I987" s="13" t="n"/>
      <c r="J987" s="10" t="n"/>
      <c r="K987" s="13" t="n"/>
      <c r="L987" s="14" t="n"/>
      <c r="M987" s="14" t="n"/>
      <c r="N987" s="15">
        <f>IF(OR(L987="",M987=""),"",M987-L987)</f>
        <v/>
      </c>
      <c r="O987" s="15">
        <f>IF(OR(B987="",L987=""),"",IFERROR(L987-LOOKUP(2,1/($B$4:B986=B987),$M$4:M986),""))</f>
        <v/>
      </c>
      <c r="P987" s="16" t="n"/>
      <c r="Q987" s="16" t="n"/>
      <c r="R987" s="17" t="n"/>
      <c r="S987" s="11" t="n"/>
      <c r="T987" s="18">
        <f>IF(OR(A987="",I987=""),"",A987+I987)</f>
        <v/>
      </c>
      <c r="U987" s="18">
        <f>IF(OR(A987="",K987=""),"",IF(J987="",A987,J987)+K987)</f>
        <v/>
      </c>
    </row>
    <row r="988">
      <c r="A988" s="10" t="n"/>
      <c r="B988" s="11" t="n"/>
      <c r="C988" s="12">
        <f>IF(B988="","",IFERROR(VLOOKUP(B988,'السيارات'!$A$5:$F$104,6,FALSE),""))</f>
        <v/>
      </c>
      <c r="D988" s="11" t="n"/>
      <c r="E988" s="12">
        <f>IF(D988="","",IFERROR(VLOOKUP(D988,'السائقون'!$A$5:$C$154,3,FALSE),""))</f>
        <v/>
      </c>
      <c r="F988" s="11" t="n"/>
      <c r="G988" s="11" t="n"/>
      <c r="H988" s="11" t="n"/>
      <c r="I988" s="13" t="n"/>
      <c r="J988" s="10" t="n"/>
      <c r="K988" s="13" t="n"/>
      <c r="L988" s="14" t="n"/>
      <c r="M988" s="14" t="n"/>
      <c r="N988" s="15">
        <f>IF(OR(L988="",M988=""),"",M988-L988)</f>
        <v/>
      </c>
      <c r="O988" s="15">
        <f>IF(OR(B988="",L988=""),"",IFERROR(L988-LOOKUP(2,1/($B$4:B987=B988),$M$4:M987),""))</f>
        <v/>
      </c>
      <c r="P988" s="16" t="n"/>
      <c r="Q988" s="16" t="n"/>
      <c r="R988" s="17" t="n"/>
      <c r="S988" s="11" t="n"/>
      <c r="T988" s="18">
        <f>IF(OR(A988="",I988=""),"",A988+I988)</f>
        <v/>
      </c>
      <c r="U988" s="18">
        <f>IF(OR(A988="",K988=""),"",IF(J988="",A988,J988)+K988)</f>
        <v/>
      </c>
    </row>
    <row r="989">
      <c r="A989" s="10" t="n"/>
      <c r="B989" s="11" t="n"/>
      <c r="C989" s="12">
        <f>IF(B989="","",IFERROR(VLOOKUP(B989,'السيارات'!$A$5:$F$104,6,FALSE),""))</f>
        <v/>
      </c>
      <c r="D989" s="11" t="n"/>
      <c r="E989" s="12">
        <f>IF(D989="","",IFERROR(VLOOKUP(D989,'السائقون'!$A$5:$C$154,3,FALSE),""))</f>
        <v/>
      </c>
      <c r="F989" s="11" t="n"/>
      <c r="G989" s="11" t="n"/>
      <c r="H989" s="11" t="n"/>
      <c r="I989" s="13" t="n"/>
      <c r="J989" s="10" t="n"/>
      <c r="K989" s="13" t="n"/>
      <c r="L989" s="14" t="n"/>
      <c r="M989" s="14" t="n"/>
      <c r="N989" s="15">
        <f>IF(OR(L989="",M989=""),"",M989-L989)</f>
        <v/>
      </c>
      <c r="O989" s="15">
        <f>IF(OR(B989="",L989=""),"",IFERROR(L989-LOOKUP(2,1/($B$4:B988=B989),$M$4:M988),""))</f>
        <v/>
      </c>
      <c r="P989" s="16" t="n"/>
      <c r="Q989" s="16" t="n"/>
      <c r="R989" s="17" t="n"/>
      <c r="S989" s="11" t="n"/>
      <c r="T989" s="18">
        <f>IF(OR(A989="",I989=""),"",A989+I989)</f>
        <v/>
      </c>
      <c r="U989" s="18">
        <f>IF(OR(A989="",K989=""),"",IF(J989="",A989,J989)+K989)</f>
        <v/>
      </c>
    </row>
    <row r="990">
      <c r="A990" s="10" t="n"/>
      <c r="B990" s="11" t="n"/>
      <c r="C990" s="12">
        <f>IF(B990="","",IFERROR(VLOOKUP(B990,'السيارات'!$A$5:$F$104,6,FALSE),""))</f>
        <v/>
      </c>
      <c r="D990" s="11" t="n"/>
      <c r="E990" s="12">
        <f>IF(D990="","",IFERROR(VLOOKUP(D990,'السائقون'!$A$5:$C$154,3,FALSE),""))</f>
        <v/>
      </c>
      <c r="F990" s="11" t="n"/>
      <c r="G990" s="11" t="n"/>
      <c r="H990" s="11" t="n"/>
      <c r="I990" s="13" t="n"/>
      <c r="J990" s="10" t="n"/>
      <c r="K990" s="13" t="n"/>
      <c r="L990" s="14" t="n"/>
      <c r="M990" s="14" t="n"/>
      <c r="N990" s="15">
        <f>IF(OR(L990="",M990=""),"",M990-L990)</f>
        <v/>
      </c>
      <c r="O990" s="15">
        <f>IF(OR(B990="",L990=""),"",IFERROR(L990-LOOKUP(2,1/($B$4:B989=B990),$M$4:M989),""))</f>
        <v/>
      </c>
      <c r="P990" s="16" t="n"/>
      <c r="Q990" s="16" t="n"/>
      <c r="R990" s="17" t="n"/>
      <c r="S990" s="11" t="n"/>
      <c r="T990" s="18">
        <f>IF(OR(A990="",I990=""),"",A990+I990)</f>
        <v/>
      </c>
      <c r="U990" s="18">
        <f>IF(OR(A990="",K990=""),"",IF(J990="",A990,J990)+K990)</f>
        <v/>
      </c>
    </row>
    <row r="991">
      <c r="A991" s="10" t="n"/>
      <c r="B991" s="11" t="n"/>
      <c r="C991" s="12">
        <f>IF(B991="","",IFERROR(VLOOKUP(B991,'السيارات'!$A$5:$F$104,6,FALSE),""))</f>
        <v/>
      </c>
      <c r="D991" s="11" t="n"/>
      <c r="E991" s="12">
        <f>IF(D991="","",IFERROR(VLOOKUP(D991,'السائقون'!$A$5:$C$154,3,FALSE),""))</f>
        <v/>
      </c>
      <c r="F991" s="11" t="n"/>
      <c r="G991" s="11" t="n"/>
      <c r="H991" s="11" t="n"/>
      <c r="I991" s="13" t="n"/>
      <c r="J991" s="10" t="n"/>
      <c r="K991" s="13" t="n"/>
      <c r="L991" s="14" t="n"/>
      <c r="M991" s="14" t="n"/>
      <c r="N991" s="15">
        <f>IF(OR(L991="",M991=""),"",M991-L991)</f>
        <v/>
      </c>
      <c r="O991" s="15">
        <f>IF(OR(B991="",L991=""),"",IFERROR(L991-LOOKUP(2,1/($B$4:B990=B991),$M$4:M990),""))</f>
        <v/>
      </c>
      <c r="P991" s="16" t="n"/>
      <c r="Q991" s="16" t="n"/>
      <c r="R991" s="17" t="n"/>
      <c r="S991" s="11" t="n"/>
      <c r="T991" s="18">
        <f>IF(OR(A991="",I991=""),"",A991+I991)</f>
        <v/>
      </c>
      <c r="U991" s="18">
        <f>IF(OR(A991="",K991=""),"",IF(J991="",A991,J991)+K991)</f>
        <v/>
      </c>
    </row>
    <row r="992">
      <c r="A992" s="10" t="n"/>
      <c r="B992" s="11" t="n"/>
      <c r="C992" s="12">
        <f>IF(B992="","",IFERROR(VLOOKUP(B992,'السيارات'!$A$5:$F$104,6,FALSE),""))</f>
        <v/>
      </c>
      <c r="D992" s="11" t="n"/>
      <c r="E992" s="12">
        <f>IF(D992="","",IFERROR(VLOOKUP(D992,'السائقون'!$A$5:$C$154,3,FALSE),""))</f>
        <v/>
      </c>
      <c r="F992" s="11" t="n"/>
      <c r="G992" s="11" t="n"/>
      <c r="H992" s="11" t="n"/>
      <c r="I992" s="13" t="n"/>
      <c r="J992" s="10" t="n"/>
      <c r="K992" s="13" t="n"/>
      <c r="L992" s="14" t="n"/>
      <c r="M992" s="14" t="n"/>
      <c r="N992" s="15">
        <f>IF(OR(L992="",M992=""),"",M992-L992)</f>
        <v/>
      </c>
      <c r="O992" s="15">
        <f>IF(OR(B992="",L992=""),"",IFERROR(L992-LOOKUP(2,1/($B$4:B991=B992),$M$4:M991),""))</f>
        <v/>
      </c>
      <c r="P992" s="16" t="n"/>
      <c r="Q992" s="16" t="n"/>
      <c r="R992" s="17" t="n"/>
      <c r="S992" s="11" t="n"/>
      <c r="T992" s="18">
        <f>IF(OR(A992="",I992=""),"",A992+I992)</f>
        <v/>
      </c>
      <c r="U992" s="18">
        <f>IF(OR(A992="",K992=""),"",IF(J992="",A992,J992)+K992)</f>
        <v/>
      </c>
    </row>
    <row r="993">
      <c r="A993" s="10" t="n"/>
      <c r="B993" s="11" t="n"/>
      <c r="C993" s="12">
        <f>IF(B993="","",IFERROR(VLOOKUP(B993,'السيارات'!$A$5:$F$104,6,FALSE),""))</f>
        <v/>
      </c>
      <c r="D993" s="11" t="n"/>
      <c r="E993" s="12">
        <f>IF(D993="","",IFERROR(VLOOKUP(D993,'السائقون'!$A$5:$C$154,3,FALSE),""))</f>
        <v/>
      </c>
      <c r="F993" s="11" t="n"/>
      <c r="G993" s="11" t="n"/>
      <c r="H993" s="11" t="n"/>
      <c r="I993" s="13" t="n"/>
      <c r="J993" s="10" t="n"/>
      <c r="K993" s="13" t="n"/>
      <c r="L993" s="14" t="n"/>
      <c r="M993" s="14" t="n"/>
      <c r="N993" s="15">
        <f>IF(OR(L993="",M993=""),"",M993-L993)</f>
        <v/>
      </c>
      <c r="O993" s="15">
        <f>IF(OR(B993="",L993=""),"",IFERROR(L993-LOOKUP(2,1/($B$4:B992=B993),$M$4:M992),""))</f>
        <v/>
      </c>
      <c r="P993" s="16" t="n"/>
      <c r="Q993" s="16" t="n"/>
      <c r="R993" s="17" t="n"/>
      <c r="S993" s="11" t="n"/>
      <c r="T993" s="18">
        <f>IF(OR(A993="",I993=""),"",A993+I993)</f>
        <v/>
      </c>
      <c r="U993" s="18">
        <f>IF(OR(A993="",K993=""),"",IF(J993="",A993,J993)+K993)</f>
        <v/>
      </c>
    </row>
    <row r="994">
      <c r="A994" s="10" t="n"/>
      <c r="B994" s="11" t="n"/>
      <c r="C994" s="12">
        <f>IF(B994="","",IFERROR(VLOOKUP(B994,'السيارات'!$A$5:$F$104,6,FALSE),""))</f>
        <v/>
      </c>
      <c r="D994" s="11" t="n"/>
      <c r="E994" s="12">
        <f>IF(D994="","",IFERROR(VLOOKUP(D994,'السائقون'!$A$5:$C$154,3,FALSE),""))</f>
        <v/>
      </c>
      <c r="F994" s="11" t="n"/>
      <c r="G994" s="11" t="n"/>
      <c r="H994" s="11" t="n"/>
      <c r="I994" s="13" t="n"/>
      <c r="J994" s="10" t="n"/>
      <c r="K994" s="13" t="n"/>
      <c r="L994" s="14" t="n"/>
      <c r="M994" s="14" t="n"/>
      <c r="N994" s="15">
        <f>IF(OR(L994="",M994=""),"",M994-L994)</f>
        <v/>
      </c>
      <c r="O994" s="15">
        <f>IF(OR(B994="",L994=""),"",IFERROR(L994-LOOKUP(2,1/($B$4:B993=B994),$M$4:M993),""))</f>
        <v/>
      </c>
      <c r="P994" s="16" t="n"/>
      <c r="Q994" s="16" t="n"/>
      <c r="R994" s="17" t="n"/>
      <c r="S994" s="11" t="n"/>
      <c r="T994" s="18">
        <f>IF(OR(A994="",I994=""),"",A994+I994)</f>
        <v/>
      </c>
      <c r="U994" s="18">
        <f>IF(OR(A994="",K994=""),"",IF(J994="",A994,J994)+K994)</f>
        <v/>
      </c>
    </row>
    <row r="995">
      <c r="A995" s="10" t="n"/>
      <c r="B995" s="11" t="n"/>
      <c r="C995" s="12">
        <f>IF(B995="","",IFERROR(VLOOKUP(B995,'السيارات'!$A$5:$F$104,6,FALSE),""))</f>
        <v/>
      </c>
      <c r="D995" s="11" t="n"/>
      <c r="E995" s="12">
        <f>IF(D995="","",IFERROR(VLOOKUP(D995,'السائقون'!$A$5:$C$154,3,FALSE),""))</f>
        <v/>
      </c>
      <c r="F995" s="11" t="n"/>
      <c r="G995" s="11" t="n"/>
      <c r="H995" s="11" t="n"/>
      <c r="I995" s="13" t="n"/>
      <c r="J995" s="10" t="n"/>
      <c r="K995" s="13" t="n"/>
      <c r="L995" s="14" t="n"/>
      <c r="M995" s="14" t="n"/>
      <c r="N995" s="15">
        <f>IF(OR(L995="",M995=""),"",M995-L995)</f>
        <v/>
      </c>
      <c r="O995" s="15">
        <f>IF(OR(B995="",L995=""),"",IFERROR(L995-LOOKUP(2,1/($B$4:B994=B995),$M$4:M994),""))</f>
        <v/>
      </c>
      <c r="P995" s="16" t="n"/>
      <c r="Q995" s="16" t="n"/>
      <c r="R995" s="17" t="n"/>
      <c r="S995" s="11" t="n"/>
      <c r="T995" s="18">
        <f>IF(OR(A995="",I995=""),"",A995+I995)</f>
        <v/>
      </c>
      <c r="U995" s="18">
        <f>IF(OR(A995="",K995=""),"",IF(J995="",A995,J995)+K995)</f>
        <v/>
      </c>
    </row>
    <row r="996">
      <c r="A996" s="10" t="n"/>
      <c r="B996" s="11" t="n"/>
      <c r="C996" s="12">
        <f>IF(B996="","",IFERROR(VLOOKUP(B996,'السيارات'!$A$5:$F$104,6,FALSE),""))</f>
        <v/>
      </c>
      <c r="D996" s="11" t="n"/>
      <c r="E996" s="12">
        <f>IF(D996="","",IFERROR(VLOOKUP(D996,'السائقون'!$A$5:$C$154,3,FALSE),""))</f>
        <v/>
      </c>
      <c r="F996" s="11" t="n"/>
      <c r="G996" s="11" t="n"/>
      <c r="H996" s="11" t="n"/>
      <c r="I996" s="13" t="n"/>
      <c r="J996" s="10" t="n"/>
      <c r="K996" s="13" t="n"/>
      <c r="L996" s="14" t="n"/>
      <c r="M996" s="14" t="n"/>
      <c r="N996" s="15">
        <f>IF(OR(L996="",M996=""),"",M996-L996)</f>
        <v/>
      </c>
      <c r="O996" s="15">
        <f>IF(OR(B996="",L996=""),"",IFERROR(L996-LOOKUP(2,1/($B$4:B995=B996),$M$4:M995),""))</f>
        <v/>
      </c>
      <c r="P996" s="16" t="n"/>
      <c r="Q996" s="16" t="n"/>
      <c r="R996" s="17" t="n"/>
      <c r="S996" s="11" t="n"/>
      <c r="T996" s="18">
        <f>IF(OR(A996="",I996=""),"",A996+I996)</f>
        <v/>
      </c>
      <c r="U996" s="18">
        <f>IF(OR(A996="",K996=""),"",IF(J996="",A996,J996)+K996)</f>
        <v/>
      </c>
    </row>
    <row r="997">
      <c r="A997" s="10" t="n"/>
      <c r="B997" s="11" t="n"/>
      <c r="C997" s="12">
        <f>IF(B997="","",IFERROR(VLOOKUP(B997,'السيارات'!$A$5:$F$104,6,FALSE),""))</f>
        <v/>
      </c>
      <c r="D997" s="11" t="n"/>
      <c r="E997" s="12">
        <f>IF(D997="","",IFERROR(VLOOKUP(D997,'السائقون'!$A$5:$C$154,3,FALSE),""))</f>
        <v/>
      </c>
      <c r="F997" s="11" t="n"/>
      <c r="G997" s="11" t="n"/>
      <c r="H997" s="11" t="n"/>
      <c r="I997" s="13" t="n"/>
      <c r="J997" s="10" t="n"/>
      <c r="K997" s="13" t="n"/>
      <c r="L997" s="14" t="n"/>
      <c r="M997" s="14" t="n"/>
      <c r="N997" s="15">
        <f>IF(OR(L997="",M997=""),"",M997-L997)</f>
        <v/>
      </c>
      <c r="O997" s="15">
        <f>IF(OR(B997="",L997=""),"",IFERROR(L997-LOOKUP(2,1/($B$4:B996=B997),$M$4:M996),""))</f>
        <v/>
      </c>
      <c r="P997" s="16" t="n"/>
      <c r="Q997" s="16" t="n"/>
      <c r="R997" s="17" t="n"/>
      <c r="S997" s="11" t="n"/>
      <c r="T997" s="18">
        <f>IF(OR(A997="",I997=""),"",A997+I997)</f>
        <v/>
      </c>
      <c r="U997" s="18">
        <f>IF(OR(A997="",K997=""),"",IF(J997="",A997,J997)+K997)</f>
        <v/>
      </c>
    </row>
    <row r="998">
      <c r="A998" s="10" t="n"/>
      <c r="B998" s="11" t="n"/>
      <c r="C998" s="12">
        <f>IF(B998="","",IFERROR(VLOOKUP(B998,'السيارات'!$A$5:$F$104,6,FALSE),""))</f>
        <v/>
      </c>
      <c r="D998" s="11" t="n"/>
      <c r="E998" s="12">
        <f>IF(D998="","",IFERROR(VLOOKUP(D998,'السائقون'!$A$5:$C$154,3,FALSE),""))</f>
        <v/>
      </c>
      <c r="F998" s="11" t="n"/>
      <c r="G998" s="11" t="n"/>
      <c r="H998" s="11" t="n"/>
      <c r="I998" s="13" t="n"/>
      <c r="J998" s="10" t="n"/>
      <c r="K998" s="13" t="n"/>
      <c r="L998" s="14" t="n"/>
      <c r="M998" s="14" t="n"/>
      <c r="N998" s="15">
        <f>IF(OR(L998="",M998=""),"",M998-L998)</f>
        <v/>
      </c>
      <c r="O998" s="15">
        <f>IF(OR(B998="",L998=""),"",IFERROR(L998-LOOKUP(2,1/($B$4:B997=B998),$M$4:M997),""))</f>
        <v/>
      </c>
      <c r="P998" s="16" t="n"/>
      <c r="Q998" s="16" t="n"/>
      <c r="R998" s="17" t="n"/>
      <c r="S998" s="11" t="n"/>
      <c r="T998" s="18">
        <f>IF(OR(A998="",I998=""),"",A998+I998)</f>
        <v/>
      </c>
      <c r="U998" s="18">
        <f>IF(OR(A998="",K998=""),"",IF(J998="",A998,J998)+K998)</f>
        <v/>
      </c>
    </row>
    <row r="999">
      <c r="A999" s="10" t="n"/>
      <c r="B999" s="11" t="n"/>
      <c r="C999" s="12">
        <f>IF(B999="","",IFERROR(VLOOKUP(B999,'السيارات'!$A$5:$F$104,6,FALSE),""))</f>
        <v/>
      </c>
      <c r="D999" s="11" t="n"/>
      <c r="E999" s="12">
        <f>IF(D999="","",IFERROR(VLOOKUP(D999,'السائقون'!$A$5:$C$154,3,FALSE),""))</f>
        <v/>
      </c>
      <c r="F999" s="11" t="n"/>
      <c r="G999" s="11" t="n"/>
      <c r="H999" s="11" t="n"/>
      <c r="I999" s="13" t="n"/>
      <c r="J999" s="10" t="n"/>
      <c r="K999" s="13" t="n"/>
      <c r="L999" s="14" t="n"/>
      <c r="M999" s="14" t="n"/>
      <c r="N999" s="15">
        <f>IF(OR(L999="",M999=""),"",M999-L999)</f>
        <v/>
      </c>
      <c r="O999" s="15">
        <f>IF(OR(B999="",L999=""),"",IFERROR(L999-LOOKUP(2,1/($B$4:B998=B999),$M$4:M998),""))</f>
        <v/>
      </c>
      <c r="P999" s="16" t="n"/>
      <c r="Q999" s="16" t="n"/>
      <c r="R999" s="17" t="n"/>
      <c r="S999" s="11" t="n"/>
      <c r="T999" s="18">
        <f>IF(OR(A999="",I999=""),"",A999+I999)</f>
        <v/>
      </c>
      <c r="U999" s="18">
        <f>IF(OR(A999="",K999=""),"",IF(J999="",A999,J999)+K999)</f>
        <v/>
      </c>
    </row>
    <row r="1000">
      <c r="A1000" s="10" t="n"/>
      <c r="B1000" s="11" t="n"/>
      <c r="C1000" s="12">
        <f>IF(B1000="","",IFERROR(VLOOKUP(B1000,'السيارات'!$A$5:$F$104,6,FALSE),""))</f>
        <v/>
      </c>
      <c r="D1000" s="11" t="n"/>
      <c r="E1000" s="12">
        <f>IF(D1000="","",IFERROR(VLOOKUP(D1000,'السائقون'!$A$5:$C$154,3,FALSE),""))</f>
        <v/>
      </c>
      <c r="F1000" s="11" t="n"/>
      <c r="G1000" s="11" t="n"/>
      <c r="H1000" s="11" t="n"/>
      <c r="I1000" s="13" t="n"/>
      <c r="J1000" s="10" t="n"/>
      <c r="K1000" s="13" t="n"/>
      <c r="L1000" s="14" t="n"/>
      <c r="M1000" s="14" t="n"/>
      <c r="N1000" s="15">
        <f>IF(OR(L1000="",M1000=""),"",M1000-L1000)</f>
        <v/>
      </c>
      <c r="O1000" s="15">
        <f>IF(OR(B1000="",L1000=""),"",IFERROR(L1000-LOOKUP(2,1/($B$4:B999=B1000),$M$4:M999),""))</f>
        <v/>
      </c>
      <c r="P1000" s="16" t="n"/>
      <c r="Q1000" s="16" t="n"/>
      <c r="R1000" s="17" t="n"/>
      <c r="S1000" s="11" t="n"/>
      <c r="T1000" s="18">
        <f>IF(OR(A1000="",I1000=""),"",A1000+I1000)</f>
        <v/>
      </c>
      <c r="U1000" s="18">
        <f>IF(OR(A1000="",K1000=""),"",IF(J1000="",A1000,J1000)+K1000)</f>
        <v/>
      </c>
    </row>
    <row r="1001">
      <c r="A1001" s="10" t="n"/>
      <c r="B1001" s="11" t="n"/>
      <c r="C1001" s="12">
        <f>IF(B1001="","",IFERROR(VLOOKUP(B1001,'السيارات'!$A$5:$F$104,6,FALSE),""))</f>
        <v/>
      </c>
      <c r="D1001" s="11" t="n"/>
      <c r="E1001" s="12">
        <f>IF(D1001="","",IFERROR(VLOOKUP(D1001,'السائقون'!$A$5:$C$154,3,FALSE),""))</f>
        <v/>
      </c>
      <c r="F1001" s="11" t="n"/>
      <c r="G1001" s="11" t="n"/>
      <c r="H1001" s="11" t="n"/>
      <c r="I1001" s="13" t="n"/>
      <c r="J1001" s="10" t="n"/>
      <c r="K1001" s="13" t="n"/>
      <c r="L1001" s="14" t="n"/>
      <c r="M1001" s="14" t="n"/>
      <c r="N1001" s="15">
        <f>IF(OR(L1001="",M1001=""),"",M1001-L1001)</f>
        <v/>
      </c>
      <c r="O1001" s="15">
        <f>IF(OR(B1001="",L1001=""),"",IFERROR(L1001-LOOKUP(2,1/($B$4:B1000=B1001),$M$4:M1000),""))</f>
        <v/>
      </c>
      <c r="P1001" s="16" t="n"/>
      <c r="Q1001" s="16" t="n"/>
      <c r="R1001" s="17" t="n"/>
      <c r="S1001" s="11" t="n"/>
      <c r="T1001" s="18">
        <f>IF(OR(A1001="",I1001=""),"",A1001+I1001)</f>
        <v/>
      </c>
      <c r="U1001" s="18">
        <f>IF(OR(A1001="",K1001=""),"",IF(J1001="",A1001,J1001)+K1001)</f>
        <v/>
      </c>
    </row>
    <row r="1002">
      <c r="A1002" s="10" t="n"/>
      <c r="B1002" s="11" t="n"/>
      <c r="C1002" s="12">
        <f>IF(B1002="","",IFERROR(VLOOKUP(B1002,'السيارات'!$A$5:$F$104,6,FALSE),""))</f>
        <v/>
      </c>
      <c r="D1002" s="11" t="n"/>
      <c r="E1002" s="12">
        <f>IF(D1002="","",IFERROR(VLOOKUP(D1002,'السائقون'!$A$5:$C$154,3,FALSE),""))</f>
        <v/>
      </c>
      <c r="F1002" s="11" t="n"/>
      <c r="G1002" s="11" t="n"/>
      <c r="H1002" s="11" t="n"/>
      <c r="I1002" s="13" t="n"/>
      <c r="J1002" s="10" t="n"/>
      <c r="K1002" s="13" t="n"/>
      <c r="L1002" s="14" t="n"/>
      <c r="M1002" s="14" t="n"/>
      <c r="N1002" s="15">
        <f>IF(OR(L1002="",M1002=""),"",M1002-L1002)</f>
        <v/>
      </c>
      <c r="O1002" s="15">
        <f>IF(OR(B1002="",L1002=""),"",IFERROR(L1002-LOOKUP(2,1/($B$4:B1001=B1002),$M$4:M1001),""))</f>
        <v/>
      </c>
      <c r="P1002" s="16" t="n"/>
      <c r="Q1002" s="16" t="n"/>
      <c r="R1002" s="17" t="n"/>
      <c r="S1002" s="11" t="n"/>
      <c r="T1002" s="18">
        <f>IF(OR(A1002="",I1002=""),"",A1002+I1002)</f>
        <v/>
      </c>
      <c r="U1002" s="18">
        <f>IF(OR(A1002="",K1002=""),"",IF(J1002="",A1002,J1002)+K1002)</f>
        <v/>
      </c>
    </row>
    <row r="1003">
      <c r="A1003" s="10" t="n"/>
      <c r="B1003" s="11" t="n"/>
      <c r="C1003" s="12">
        <f>IF(B1003="","",IFERROR(VLOOKUP(B1003,'السيارات'!$A$5:$F$104,6,FALSE),""))</f>
        <v/>
      </c>
      <c r="D1003" s="11" t="n"/>
      <c r="E1003" s="12">
        <f>IF(D1003="","",IFERROR(VLOOKUP(D1003,'السائقون'!$A$5:$C$154,3,FALSE),""))</f>
        <v/>
      </c>
      <c r="F1003" s="11" t="n"/>
      <c r="G1003" s="11" t="n"/>
      <c r="H1003" s="11" t="n"/>
      <c r="I1003" s="13" t="n"/>
      <c r="J1003" s="10" t="n"/>
      <c r="K1003" s="13" t="n"/>
      <c r="L1003" s="14" t="n"/>
      <c r="M1003" s="14" t="n"/>
      <c r="N1003" s="15">
        <f>IF(OR(L1003="",M1003=""),"",M1003-L1003)</f>
        <v/>
      </c>
      <c r="O1003" s="15">
        <f>IF(OR(B1003="",L1003=""),"",IFERROR(L1003-LOOKUP(2,1/($B$4:B1002=B1003),$M$4:M1002),""))</f>
        <v/>
      </c>
      <c r="P1003" s="16" t="n"/>
      <c r="Q1003" s="16" t="n"/>
      <c r="R1003" s="17" t="n"/>
      <c r="S1003" s="11" t="n"/>
      <c r="T1003" s="18">
        <f>IF(OR(A1003="",I1003=""),"",A1003+I1003)</f>
        <v/>
      </c>
      <c r="U1003" s="18">
        <f>IF(OR(A1003="",K1003=""),"",IF(J1003="",A1003,J1003)+K1003)</f>
        <v/>
      </c>
    </row>
    <row r="1004">
      <c r="A1004" s="10" t="n"/>
      <c r="B1004" s="11" t="n"/>
      <c r="C1004" s="12">
        <f>IF(B1004="","",IFERROR(VLOOKUP(B1004,'السيارات'!$A$5:$F$104,6,FALSE),""))</f>
        <v/>
      </c>
      <c r="D1004" s="11" t="n"/>
      <c r="E1004" s="12">
        <f>IF(D1004="","",IFERROR(VLOOKUP(D1004,'السائقون'!$A$5:$C$154,3,FALSE),""))</f>
        <v/>
      </c>
      <c r="F1004" s="11" t="n"/>
      <c r="G1004" s="11" t="n"/>
      <c r="H1004" s="11" t="n"/>
      <c r="I1004" s="13" t="n"/>
      <c r="J1004" s="10" t="n"/>
      <c r="K1004" s="13" t="n"/>
      <c r="L1004" s="14" t="n"/>
      <c r="M1004" s="14" t="n"/>
      <c r="N1004" s="15">
        <f>IF(OR(L1004="",M1004=""),"",M1004-L1004)</f>
        <v/>
      </c>
      <c r="O1004" s="15">
        <f>IF(OR(B1004="",L1004=""),"",IFERROR(L1004-LOOKUP(2,1/($B$4:B1003=B1004),$M$4:M1003),""))</f>
        <v/>
      </c>
      <c r="P1004" s="16" t="n"/>
      <c r="Q1004" s="16" t="n"/>
      <c r="R1004" s="17" t="n"/>
      <c r="S1004" s="11" t="n"/>
      <c r="T1004" s="18">
        <f>IF(OR(A1004="",I1004=""),"",A1004+I1004)</f>
        <v/>
      </c>
      <c r="U1004" s="18">
        <f>IF(OR(A1004="",K1004=""),"",IF(J1004="",A1004,J1004)+K1004)</f>
        <v/>
      </c>
    </row>
  </sheetData>
  <mergeCells count="2">
    <mergeCell ref="A1:U1"/>
    <mergeCell ref="A2:U2"/>
  </mergeCells>
  <conditionalFormatting sqref="M5:M1004">
    <cfRule type="expression" priority="1" dxfId="0" stopIfTrue="0">
      <formula>AND(M5&lt;&gt;"",L5&lt;&gt;"",M5&lt;L5)</formula>
    </cfRule>
  </conditionalFormatting>
  <conditionalFormatting sqref="O5:O1004">
    <cfRule type="expression" priority="2" dxfId="1" stopIfTrue="0">
      <formula>AND(O5&lt;&gt;"",O5&lt;&gt;0)</formula>
    </cfRule>
  </conditionalFormatting>
  <dataValidations count="4">
    <dataValidation sqref="B5:B1004" showDropDown="0" showInputMessage="0" showErrorMessage="1" allowBlank="1" errorTitle="تحقّق من القيمة" error="اختر قيمة من القائمة (أو أضفها أولاً إلى ورقة القوائم)." type="list" errorStyle="warning">
      <formula1>L_VEH</formula1>
    </dataValidation>
    <dataValidation sqref="D5:D1004" showDropDown="0" showInputMessage="0" showErrorMessage="1" allowBlank="1" errorTitle="تحقّق من القيمة" error="اختر قيمة من القائمة (أو أضفها أولاً إلى ورقة القوائم)." type="list" errorStyle="warning">
      <formula1>L_DRV</formula1>
    </dataValidation>
    <dataValidation sqref="F5:F1004" showDropDown="0" showInputMessage="0" showErrorMessage="1" allowBlank="1" errorTitle="تحقّق من القيمة" error="اختر قيمة من القائمة (أو أضفها أولاً إلى ورقة القوائم)." type="list" errorStyle="warning">
      <formula1>L_PURPOSE</formula1>
    </dataValidation>
    <dataValidation sqref="M5:M1004" showDropDown="0" showInputMessage="0" showErrorMessage="1" allowBlank="1" errorTitle="العداد" error="قراءة العداد عند العودة أقل من قراءته عند الخروج." type="custom" errorStyle="warning">
      <formula1>OR(M5="",L5="",M5&gt;=L5)</formula1>
    </dataValidation>
  </dataValidations>
  <pageMargins left="0.4" right="0.4" top="0.5" bottom="0.6" header="0.5" footer="0.5"/>
  <pageSetup orientation="landscape" paperSize="9" fitToHeight="0" fitToWidth="1"/>
  <headerFooter>
    <oddHeader/>
    <oddFooter>&amp;L&amp;8 CT Mobility · www.ct.ms&amp;R&amp;8 &amp;P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M304"/>
  <sheetViews>
    <sheetView rightToLeft="1" zoomScale="100" workbookViewId="0">
      <pane xSplit="2" ySplit="4" topLeftCell="C5" activePane="bottomRight" state="frozen"/>
      <selection pane="topRight"/>
      <selection pane="bottomLeft"/>
      <selection pane="bottomRight" activeCell="A1" sqref="A1"/>
    </sheetView>
  </sheetViews>
  <sheetFormatPr baseColWidth="8" defaultRowHeight="15"/>
  <cols>
    <col width="11" customWidth="1" min="1" max="1"/>
    <col width="16" customWidth="1" min="2" max="2"/>
    <col width="17" customWidth="1" min="3" max="3"/>
    <col width="18" customWidth="1" min="4" max="4"/>
    <col width="18" customWidth="1" min="5" max="5"/>
    <col width="13" customWidth="1" min="6" max="6"/>
    <col width="8" customWidth="1" min="7" max="7"/>
    <col width="10" customWidth="1" min="8" max="8"/>
    <col width="9" customWidth="1" min="9" max="9"/>
    <col width="10" customWidth="1" min="10" max="10"/>
    <col width="8" customWidth="1" min="11" max="11"/>
    <col width="16" customWidth="1" min="12" max="12"/>
    <col width="22" customWidth="1" min="13" max="13"/>
  </cols>
  <sheetData>
    <row r="1" ht="26" customHeight="1">
      <c r="A1" s="1" t="inlineStr">
        <is>
          <t>سجل الوقود</t>
        </is>
      </c>
      <c r="B1" s="2" t="n"/>
      <c r="C1" s="2" t="n"/>
      <c r="D1" s="2" t="n"/>
      <c r="E1" s="2" t="n"/>
      <c r="F1" s="2" t="n"/>
      <c r="G1" s="2" t="n"/>
      <c r="H1" s="2" t="n"/>
      <c r="I1" s="2" t="n"/>
      <c r="J1" s="2" t="n"/>
      <c r="K1" s="2" t="n"/>
      <c r="L1" s="2" t="n"/>
      <c r="M1" s="2" t="n"/>
    </row>
    <row r="2" ht="30" customHeight="1">
      <c r="A2" s="3" t="inlineStr">
        <is>
          <t>صف واحد لكل تعبئة.   ·   CT Mobility · www.ct.ms</t>
        </is>
      </c>
    </row>
    <row r="4" ht="34" customHeight="1">
      <c r="A4" s="8" t="inlineStr">
        <is>
          <t>التاريخ</t>
        </is>
      </c>
      <c r="B4" s="8" t="inlineStr">
        <is>
          <t>السيارة</t>
        </is>
      </c>
      <c r="C4" s="9" t="inlineStr">
        <is>
          <t>اللوحة</t>
        </is>
      </c>
      <c r="D4" s="8" t="inlineStr">
        <is>
          <t>السائق</t>
        </is>
      </c>
      <c r="E4" s="8" t="inlineStr">
        <is>
          <t>المحطة / الموقع</t>
        </is>
      </c>
      <c r="F4" s="8" t="inlineStr">
        <is>
          <t>الإمارة</t>
        </is>
      </c>
      <c r="G4" s="8" t="inlineStr">
        <is>
          <t>اللترات</t>
        </is>
      </c>
      <c r="H4" s="8" t="inlineStr">
        <is>
          <t>المبلغ (درهم)</t>
        </is>
      </c>
      <c r="I4" s="9" t="inlineStr">
        <is>
          <t>سعر اللتر</t>
        </is>
      </c>
      <c r="J4" s="8" t="inlineStr">
        <is>
          <t>قراءة العداد</t>
        </is>
      </c>
      <c r="K4" s="8" t="inlineStr">
        <is>
          <t>خزان ممتلئ</t>
        </is>
      </c>
      <c r="L4" s="8" t="inlineStr">
        <is>
          <t>رقم البطاقة / الإيصال</t>
        </is>
      </c>
      <c r="M4" s="8" t="inlineStr">
        <is>
          <t>ملاحظات</t>
        </is>
      </c>
    </row>
    <row r="5">
      <c r="A5" s="10" t="n">
        <v>46301</v>
      </c>
      <c r="B5" s="11" t="inlineStr">
        <is>
          <t>مثال - سيارة 1</t>
        </is>
      </c>
      <c r="C5" s="12">
        <f>IF(B5="","",IFERROR(VLOOKUP(B5,'السيارات'!$A$5:$F$104,6,FALSE),""))</f>
        <v/>
      </c>
      <c r="D5" s="11" t="inlineStr">
        <is>
          <t>مثال - أحمد سالم</t>
        </is>
      </c>
      <c r="E5" s="11" t="inlineStr">
        <is>
          <t>محطة - القوز</t>
        </is>
      </c>
      <c r="F5" s="11" t="inlineStr">
        <is>
          <t>دبي</t>
        </is>
      </c>
      <c r="G5" s="19" t="n">
        <v>10</v>
      </c>
      <c r="H5" s="17" t="n">
        <v>42.8</v>
      </c>
      <c r="I5" s="20">
        <f>IF(OR(G5="",H5="",N(G5)=0),"",H5/G5)</f>
        <v/>
      </c>
      <c r="J5" s="14" t="n">
        <v>45330</v>
      </c>
      <c r="K5" s="11" t="inlineStr">
        <is>
          <t>نعم</t>
        </is>
      </c>
      <c r="L5" s="21" t="inlineStr"/>
      <c r="M5" s="11" t="inlineStr">
        <is>
          <t>مثال: خصوصي 95 بسعر 4.28 درهم للتر (أكتوبر 2026)</t>
        </is>
      </c>
    </row>
    <row r="6">
      <c r="A6" s="10" t="n"/>
      <c r="B6" s="11" t="n"/>
      <c r="C6" s="12">
        <f>IF(B6="","",IFERROR(VLOOKUP(B6,'السيارات'!$A$5:$F$104,6,FALSE),""))</f>
        <v/>
      </c>
      <c r="D6" s="11" t="n"/>
      <c r="E6" s="11" t="n"/>
      <c r="F6" s="11" t="n"/>
      <c r="G6" s="19" t="n"/>
      <c r="H6" s="17" t="n"/>
      <c r="I6" s="20">
        <f>IF(OR(G6="",H6="",N(G6)=0),"",H6/G6)</f>
        <v/>
      </c>
      <c r="J6" s="14" t="n"/>
      <c r="K6" s="11" t="n"/>
      <c r="L6" s="21" t="n"/>
      <c r="M6" s="11" t="n"/>
    </row>
    <row r="7">
      <c r="A7" s="10" t="n"/>
      <c r="B7" s="11" t="n"/>
      <c r="C7" s="12">
        <f>IF(B7="","",IFERROR(VLOOKUP(B7,'السيارات'!$A$5:$F$104,6,FALSE),""))</f>
        <v/>
      </c>
      <c r="D7" s="11" t="n"/>
      <c r="E7" s="11" t="n"/>
      <c r="F7" s="11" t="n"/>
      <c r="G7" s="19" t="n"/>
      <c r="H7" s="17" t="n"/>
      <c r="I7" s="20">
        <f>IF(OR(G7="",H7="",N(G7)=0),"",H7/G7)</f>
        <v/>
      </c>
      <c r="J7" s="14" t="n"/>
      <c r="K7" s="11" t="n"/>
      <c r="L7" s="21" t="n"/>
      <c r="M7" s="11" t="n"/>
    </row>
    <row r="8">
      <c r="A8" s="10" t="n"/>
      <c r="B8" s="11" t="n"/>
      <c r="C8" s="12">
        <f>IF(B8="","",IFERROR(VLOOKUP(B8,'السيارات'!$A$5:$F$104,6,FALSE),""))</f>
        <v/>
      </c>
      <c r="D8" s="11" t="n"/>
      <c r="E8" s="11" t="n"/>
      <c r="F8" s="11" t="n"/>
      <c r="G8" s="19" t="n"/>
      <c r="H8" s="17" t="n"/>
      <c r="I8" s="20">
        <f>IF(OR(G8="",H8="",N(G8)=0),"",H8/G8)</f>
        <v/>
      </c>
      <c r="J8" s="14" t="n"/>
      <c r="K8" s="11" t="n"/>
      <c r="L8" s="21" t="n"/>
      <c r="M8" s="11" t="n"/>
    </row>
    <row r="9">
      <c r="A9" s="10" t="n"/>
      <c r="B9" s="11" t="n"/>
      <c r="C9" s="12">
        <f>IF(B9="","",IFERROR(VLOOKUP(B9,'السيارات'!$A$5:$F$104,6,FALSE),""))</f>
        <v/>
      </c>
      <c r="D9" s="11" t="n"/>
      <c r="E9" s="11" t="n"/>
      <c r="F9" s="11" t="n"/>
      <c r="G9" s="19" t="n"/>
      <c r="H9" s="17" t="n"/>
      <c r="I9" s="20">
        <f>IF(OR(G9="",H9="",N(G9)=0),"",H9/G9)</f>
        <v/>
      </c>
      <c r="J9" s="14" t="n"/>
      <c r="K9" s="11" t="n"/>
      <c r="L9" s="21" t="n"/>
      <c r="M9" s="11" t="n"/>
    </row>
    <row r="10">
      <c r="A10" s="10" t="n"/>
      <c r="B10" s="11" t="n"/>
      <c r="C10" s="12">
        <f>IF(B10="","",IFERROR(VLOOKUP(B10,'السيارات'!$A$5:$F$104,6,FALSE),""))</f>
        <v/>
      </c>
      <c r="D10" s="11" t="n"/>
      <c r="E10" s="11" t="n"/>
      <c r="F10" s="11" t="n"/>
      <c r="G10" s="19" t="n"/>
      <c r="H10" s="17" t="n"/>
      <c r="I10" s="20">
        <f>IF(OR(G10="",H10="",N(G10)=0),"",H10/G10)</f>
        <v/>
      </c>
      <c r="J10" s="14" t="n"/>
      <c r="K10" s="11" t="n"/>
      <c r="L10" s="21" t="n"/>
      <c r="M10" s="11" t="n"/>
    </row>
    <row r="11">
      <c r="A11" s="10" t="n"/>
      <c r="B11" s="11" t="n"/>
      <c r="C11" s="12">
        <f>IF(B11="","",IFERROR(VLOOKUP(B11,'السيارات'!$A$5:$F$104,6,FALSE),""))</f>
        <v/>
      </c>
      <c r="D11" s="11" t="n"/>
      <c r="E11" s="11" t="n"/>
      <c r="F11" s="11" t="n"/>
      <c r="G11" s="19" t="n"/>
      <c r="H11" s="17" t="n"/>
      <c r="I11" s="20">
        <f>IF(OR(G11="",H11="",N(G11)=0),"",H11/G11)</f>
        <v/>
      </c>
      <c r="J11" s="14" t="n"/>
      <c r="K11" s="11" t="n"/>
      <c r="L11" s="21" t="n"/>
      <c r="M11" s="11" t="n"/>
    </row>
    <row r="12">
      <c r="A12" s="10" t="n"/>
      <c r="B12" s="11" t="n"/>
      <c r="C12" s="12">
        <f>IF(B12="","",IFERROR(VLOOKUP(B12,'السيارات'!$A$5:$F$104,6,FALSE),""))</f>
        <v/>
      </c>
      <c r="D12" s="11" t="n"/>
      <c r="E12" s="11" t="n"/>
      <c r="F12" s="11" t="n"/>
      <c r="G12" s="19" t="n"/>
      <c r="H12" s="17" t="n"/>
      <c r="I12" s="20">
        <f>IF(OR(G12="",H12="",N(G12)=0),"",H12/G12)</f>
        <v/>
      </c>
      <c r="J12" s="14" t="n"/>
      <c r="K12" s="11" t="n"/>
      <c r="L12" s="21" t="n"/>
      <c r="M12" s="11" t="n"/>
    </row>
    <row r="13">
      <c r="A13" s="10" t="n"/>
      <c r="B13" s="11" t="n"/>
      <c r="C13" s="12">
        <f>IF(B13="","",IFERROR(VLOOKUP(B13,'السيارات'!$A$5:$F$104,6,FALSE),""))</f>
        <v/>
      </c>
      <c r="D13" s="11" t="n"/>
      <c r="E13" s="11" t="n"/>
      <c r="F13" s="11" t="n"/>
      <c r="G13" s="19" t="n"/>
      <c r="H13" s="17" t="n"/>
      <c r="I13" s="20">
        <f>IF(OR(G13="",H13="",N(G13)=0),"",H13/G13)</f>
        <v/>
      </c>
      <c r="J13" s="14" t="n"/>
      <c r="K13" s="11" t="n"/>
      <c r="L13" s="21" t="n"/>
      <c r="M13" s="11" t="n"/>
    </row>
    <row r="14">
      <c r="A14" s="10" t="n"/>
      <c r="B14" s="11" t="n"/>
      <c r="C14" s="12">
        <f>IF(B14="","",IFERROR(VLOOKUP(B14,'السيارات'!$A$5:$F$104,6,FALSE),""))</f>
        <v/>
      </c>
      <c r="D14" s="11" t="n"/>
      <c r="E14" s="11" t="n"/>
      <c r="F14" s="11" t="n"/>
      <c r="G14" s="19" t="n"/>
      <c r="H14" s="17" t="n"/>
      <c r="I14" s="20">
        <f>IF(OR(G14="",H14="",N(G14)=0),"",H14/G14)</f>
        <v/>
      </c>
      <c r="J14" s="14" t="n"/>
      <c r="K14" s="11" t="n"/>
      <c r="L14" s="21" t="n"/>
      <c r="M14" s="11" t="n"/>
    </row>
    <row r="15">
      <c r="A15" s="10" t="n"/>
      <c r="B15" s="11" t="n"/>
      <c r="C15" s="12">
        <f>IF(B15="","",IFERROR(VLOOKUP(B15,'السيارات'!$A$5:$F$104,6,FALSE),""))</f>
        <v/>
      </c>
      <c r="D15" s="11" t="n"/>
      <c r="E15" s="11" t="n"/>
      <c r="F15" s="11" t="n"/>
      <c r="G15" s="19" t="n"/>
      <c r="H15" s="17" t="n"/>
      <c r="I15" s="20">
        <f>IF(OR(G15="",H15="",N(G15)=0),"",H15/G15)</f>
        <v/>
      </c>
      <c r="J15" s="14" t="n"/>
      <c r="K15" s="11" t="n"/>
      <c r="L15" s="21" t="n"/>
      <c r="M15" s="11" t="n"/>
    </row>
    <row r="16">
      <c r="A16" s="10" t="n"/>
      <c r="B16" s="11" t="n"/>
      <c r="C16" s="12">
        <f>IF(B16="","",IFERROR(VLOOKUP(B16,'السيارات'!$A$5:$F$104,6,FALSE),""))</f>
        <v/>
      </c>
      <c r="D16" s="11" t="n"/>
      <c r="E16" s="11" t="n"/>
      <c r="F16" s="11" t="n"/>
      <c r="G16" s="19" t="n"/>
      <c r="H16" s="17" t="n"/>
      <c r="I16" s="20">
        <f>IF(OR(G16="",H16="",N(G16)=0),"",H16/G16)</f>
        <v/>
      </c>
      <c r="J16" s="14" t="n"/>
      <c r="K16" s="11" t="n"/>
      <c r="L16" s="21" t="n"/>
      <c r="M16" s="11" t="n"/>
    </row>
    <row r="17">
      <c r="A17" s="10" t="n"/>
      <c r="B17" s="11" t="n"/>
      <c r="C17" s="12">
        <f>IF(B17="","",IFERROR(VLOOKUP(B17,'السيارات'!$A$5:$F$104,6,FALSE),""))</f>
        <v/>
      </c>
      <c r="D17" s="11" t="n"/>
      <c r="E17" s="11" t="n"/>
      <c r="F17" s="11" t="n"/>
      <c r="G17" s="19" t="n"/>
      <c r="H17" s="17" t="n"/>
      <c r="I17" s="20">
        <f>IF(OR(G17="",H17="",N(G17)=0),"",H17/G17)</f>
        <v/>
      </c>
      <c r="J17" s="14" t="n"/>
      <c r="K17" s="11" t="n"/>
      <c r="L17" s="21" t="n"/>
      <c r="M17" s="11" t="n"/>
    </row>
    <row r="18">
      <c r="A18" s="10" t="n"/>
      <c r="B18" s="11" t="n"/>
      <c r="C18" s="12">
        <f>IF(B18="","",IFERROR(VLOOKUP(B18,'السيارات'!$A$5:$F$104,6,FALSE),""))</f>
        <v/>
      </c>
      <c r="D18" s="11" t="n"/>
      <c r="E18" s="11" t="n"/>
      <c r="F18" s="11" t="n"/>
      <c r="G18" s="19" t="n"/>
      <c r="H18" s="17" t="n"/>
      <c r="I18" s="20">
        <f>IF(OR(G18="",H18="",N(G18)=0),"",H18/G18)</f>
        <v/>
      </c>
      <c r="J18" s="14" t="n"/>
      <c r="K18" s="11" t="n"/>
      <c r="L18" s="21" t="n"/>
      <c r="M18" s="11" t="n"/>
    </row>
    <row r="19">
      <c r="A19" s="10" t="n"/>
      <c r="B19" s="11" t="n"/>
      <c r="C19" s="12">
        <f>IF(B19="","",IFERROR(VLOOKUP(B19,'السيارات'!$A$5:$F$104,6,FALSE),""))</f>
        <v/>
      </c>
      <c r="D19" s="11" t="n"/>
      <c r="E19" s="11" t="n"/>
      <c r="F19" s="11" t="n"/>
      <c r="G19" s="19" t="n"/>
      <c r="H19" s="17" t="n"/>
      <c r="I19" s="20">
        <f>IF(OR(G19="",H19="",N(G19)=0),"",H19/G19)</f>
        <v/>
      </c>
      <c r="J19" s="14" t="n"/>
      <c r="K19" s="11" t="n"/>
      <c r="L19" s="21" t="n"/>
      <c r="M19" s="11" t="n"/>
    </row>
    <row r="20">
      <c r="A20" s="10" t="n"/>
      <c r="B20" s="11" t="n"/>
      <c r="C20" s="12">
        <f>IF(B20="","",IFERROR(VLOOKUP(B20,'السيارات'!$A$5:$F$104,6,FALSE),""))</f>
        <v/>
      </c>
      <c r="D20" s="11" t="n"/>
      <c r="E20" s="11" t="n"/>
      <c r="F20" s="11" t="n"/>
      <c r="G20" s="19" t="n"/>
      <c r="H20" s="17" t="n"/>
      <c r="I20" s="20">
        <f>IF(OR(G20="",H20="",N(G20)=0),"",H20/G20)</f>
        <v/>
      </c>
      <c r="J20" s="14" t="n"/>
      <c r="K20" s="11" t="n"/>
      <c r="L20" s="21" t="n"/>
      <c r="M20" s="11" t="n"/>
    </row>
    <row r="21">
      <c r="A21" s="10" t="n"/>
      <c r="B21" s="11" t="n"/>
      <c r="C21" s="12">
        <f>IF(B21="","",IFERROR(VLOOKUP(B21,'السيارات'!$A$5:$F$104,6,FALSE),""))</f>
        <v/>
      </c>
      <c r="D21" s="11" t="n"/>
      <c r="E21" s="11" t="n"/>
      <c r="F21" s="11" t="n"/>
      <c r="G21" s="19" t="n"/>
      <c r="H21" s="17" t="n"/>
      <c r="I21" s="20">
        <f>IF(OR(G21="",H21="",N(G21)=0),"",H21/G21)</f>
        <v/>
      </c>
      <c r="J21" s="14" t="n"/>
      <c r="K21" s="11" t="n"/>
      <c r="L21" s="21" t="n"/>
      <c r="M21" s="11" t="n"/>
    </row>
    <row r="22">
      <c r="A22" s="10" t="n"/>
      <c r="B22" s="11" t="n"/>
      <c r="C22" s="12">
        <f>IF(B22="","",IFERROR(VLOOKUP(B22,'السيارات'!$A$5:$F$104,6,FALSE),""))</f>
        <v/>
      </c>
      <c r="D22" s="11" t="n"/>
      <c r="E22" s="11" t="n"/>
      <c r="F22" s="11" t="n"/>
      <c r="G22" s="19" t="n"/>
      <c r="H22" s="17" t="n"/>
      <c r="I22" s="20">
        <f>IF(OR(G22="",H22="",N(G22)=0),"",H22/G22)</f>
        <v/>
      </c>
      <c r="J22" s="14" t="n"/>
      <c r="K22" s="11" t="n"/>
      <c r="L22" s="21" t="n"/>
      <c r="M22" s="11" t="n"/>
    </row>
    <row r="23">
      <c r="A23" s="10" t="n"/>
      <c r="B23" s="11" t="n"/>
      <c r="C23" s="12">
        <f>IF(B23="","",IFERROR(VLOOKUP(B23,'السيارات'!$A$5:$F$104,6,FALSE),""))</f>
        <v/>
      </c>
      <c r="D23" s="11" t="n"/>
      <c r="E23" s="11" t="n"/>
      <c r="F23" s="11" t="n"/>
      <c r="G23" s="19" t="n"/>
      <c r="H23" s="17" t="n"/>
      <c r="I23" s="20">
        <f>IF(OR(G23="",H23="",N(G23)=0),"",H23/G23)</f>
        <v/>
      </c>
      <c r="J23" s="14" t="n"/>
      <c r="K23" s="11" t="n"/>
      <c r="L23" s="21" t="n"/>
      <c r="M23" s="11" t="n"/>
    </row>
    <row r="24">
      <c r="A24" s="10" t="n"/>
      <c r="B24" s="11" t="n"/>
      <c r="C24" s="12">
        <f>IF(B24="","",IFERROR(VLOOKUP(B24,'السيارات'!$A$5:$F$104,6,FALSE),""))</f>
        <v/>
      </c>
      <c r="D24" s="11" t="n"/>
      <c r="E24" s="11" t="n"/>
      <c r="F24" s="11" t="n"/>
      <c r="G24" s="19" t="n"/>
      <c r="H24" s="17" t="n"/>
      <c r="I24" s="20">
        <f>IF(OR(G24="",H24="",N(G24)=0),"",H24/G24)</f>
        <v/>
      </c>
      <c r="J24" s="14" t="n"/>
      <c r="K24" s="11" t="n"/>
      <c r="L24" s="21" t="n"/>
      <c r="M24" s="11" t="n"/>
    </row>
    <row r="25">
      <c r="A25" s="10" t="n"/>
      <c r="B25" s="11" t="n"/>
      <c r="C25" s="12">
        <f>IF(B25="","",IFERROR(VLOOKUP(B25,'السيارات'!$A$5:$F$104,6,FALSE),""))</f>
        <v/>
      </c>
      <c r="D25" s="11" t="n"/>
      <c r="E25" s="11" t="n"/>
      <c r="F25" s="11" t="n"/>
      <c r="G25" s="19" t="n"/>
      <c r="H25" s="17" t="n"/>
      <c r="I25" s="20">
        <f>IF(OR(G25="",H25="",N(G25)=0),"",H25/G25)</f>
        <v/>
      </c>
      <c r="J25" s="14" t="n"/>
      <c r="K25" s="11" t="n"/>
      <c r="L25" s="21" t="n"/>
      <c r="M25" s="11" t="n"/>
    </row>
    <row r="26">
      <c r="A26" s="10" t="n"/>
      <c r="B26" s="11" t="n"/>
      <c r="C26" s="12">
        <f>IF(B26="","",IFERROR(VLOOKUP(B26,'السيارات'!$A$5:$F$104,6,FALSE),""))</f>
        <v/>
      </c>
      <c r="D26" s="11" t="n"/>
      <c r="E26" s="11" t="n"/>
      <c r="F26" s="11" t="n"/>
      <c r="G26" s="19" t="n"/>
      <c r="H26" s="17" t="n"/>
      <c r="I26" s="20">
        <f>IF(OR(G26="",H26="",N(G26)=0),"",H26/G26)</f>
        <v/>
      </c>
      <c r="J26" s="14" t="n"/>
      <c r="K26" s="11" t="n"/>
      <c r="L26" s="21" t="n"/>
      <c r="M26" s="11" t="n"/>
    </row>
    <row r="27">
      <c r="A27" s="10" t="n"/>
      <c r="B27" s="11" t="n"/>
      <c r="C27" s="12">
        <f>IF(B27="","",IFERROR(VLOOKUP(B27,'السيارات'!$A$5:$F$104,6,FALSE),""))</f>
        <v/>
      </c>
      <c r="D27" s="11" t="n"/>
      <c r="E27" s="11" t="n"/>
      <c r="F27" s="11" t="n"/>
      <c r="G27" s="19" t="n"/>
      <c r="H27" s="17" t="n"/>
      <c r="I27" s="20">
        <f>IF(OR(G27="",H27="",N(G27)=0),"",H27/G27)</f>
        <v/>
      </c>
      <c r="J27" s="14" t="n"/>
      <c r="K27" s="11" t="n"/>
      <c r="L27" s="21" t="n"/>
      <c r="M27" s="11" t="n"/>
    </row>
    <row r="28">
      <c r="A28" s="10" t="n"/>
      <c r="B28" s="11" t="n"/>
      <c r="C28" s="12">
        <f>IF(B28="","",IFERROR(VLOOKUP(B28,'السيارات'!$A$5:$F$104,6,FALSE),""))</f>
        <v/>
      </c>
      <c r="D28" s="11" t="n"/>
      <c r="E28" s="11" t="n"/>
      <c r="F28" s="11" t="n"/>
      <c r="G28" s="19" t="n"/>
      <c r="H28" s="17" t="n"/>
      <c r="I28" s="20">
        <f>IF(OR(G28="",H28="",N(G28)=0),"",H28/G28)</f>
        <v/>
      </c>
      <c r="J28" s="14" t="n"/>
      <c r="K28" s="11" t="n"/>
      <c r="L28" s="21" t="n"/>
      <c r="M28" s="11" t="n"/>
    </row>
    <row r="29">
      <c r="A29" s="10" t="n"/>
      <c r="B29" s="11" t="n"/>
      <c r="C29" s="12">
        <f>IF(B29="","",IFERROR(VLOOKUP(B29,'السيارات'!$A$5:$F$104,6,FALSE),""))</f>
        <v/>
      </c>
      <c r="D29" s="11" t="n"/>
      <c r="E29" s="11" t="n"/>
      <c r="F29" s="11" t="n"/>
      <c r="G29" s="19" t="n"/>
      <c r="H29" s="17" t="n"/>
      <c r="I29" s="20">
        <f>IF(OR(G29="",H29="",N(G29)=0),"",H29/G29)</f>
        <v/>
      </c>
      <c r="J29" s="14" t="n"/>
      <c r="K29" s="11" t="n"/>
      <c r="L29" s="21" t="n"/>
      <c r="M29" s="11" t="n"/>
    </row>
    <row r="30">
      <c r="A30" s="10" t="n"/>
      <c r="B30" s="11" t="n"/>
      <c r="C30" s="12">
        <f>IF(B30="","",IFERROR(VLOOKUP(B30,'السيارات'!$A$5:$F$104,6,FALSE),""))</f>
        <v/>
      </c>
      <c r="D30" s="11" t="n"/>
      <c r="E30" s="11" t="n"/>
      <c r="F30" s="11" t="n"/>
      <c r="G30" s="19" t="n"/>
      <c r="H30" s="17" t="n"/>
      <c r="I30" s="20">
        <f>IF(OR(G30="",H30="",N(G30)=0),"",H30/G30)</f>
        <v/>
      </c>
      <c r="J30" s="14" t="n"/>
      <c r="K30" s="11" t="n"/>
      <c r="L30" s="21" t="n"/>
      <c r="M30" s="11" t="n"/>
    </row>
    <row r="31">
      <c r="A31" s="10" t="n"/>
      <c r="B31" s="11" t="n"/>
      <c r="C31" s="12">
        <f>IF(B31="","",IFERROR(VLOOKUP(B31,'السيارات'!$A$5:$F$104,6,FALSE),""))</f>
        <v/>
      </c>
      <c r="D31" s="11" t="n"/>
      <c r="E31" s="11" t="n"/>
      <c r="F31" s="11" t="n"/>
      <c r="G31" s="19" t="n"/>
      <c r="H31" s="17" t="n"/>
      <c r="I31" s="20">
        <f>IF(OR(G31="",H31="",N(G31)=0),"",H31/G31)</f>
        <v/>
      </c>
      <c r="J31" s="14" t="n"/>
      <c r="K31" s="11" t="n"/>
      <c r="L31" s="21" t="n"/>
      <c r="M31" s="11" t="n"/>
    </row>
    <row r="32">
      <c r="A32" s="10" t="n"/>
      <c r="B32" s="11" t="n"/>
      <c r="C32" s="12">
        <f>IF(B32="","",IFERROR(VLOOKUP(B32,'السيارات'!$A$5:$F$104,6,FALSE),""))</f>
        <v/>
      </c>
      <c r="D32" s="11" t="n"/>
      <c r="E32" s="11" t="n"/>
      <c r="F32" s="11" t="n"/>
      <c r="G32" s="19" t="n"/>
      <c r="H32" s="17" t="n"/>
      <c r="I32" s="20">
        <f>IF(OR(G32="",H32="",N(G32)=0),"",H32/G32)</f>
        <v/>
      </c>
      <c r="J32" s="14" t="n"/>
      <c r="K32" s="11" t="n"/>
      <c r="L32" s="21" t="n"/>
      <c r="M32" s="11" t="n"/>
    </row>
    <row r="33">
      <c r="A33" s="10" t="n"/>
      <c r="B33" s="11" t="n"/>
      <c r="C33" s="12">
        <f>IF(B33="","",IFERROR(VLOOKUP(B33,'السيارات'!$A$5:$F$104,6,FALSE),""))</f>
        <v/>
      </c>
      <c r="D33" s="11" t="n"/>
      <c r="E33" s="11" t="n"/>
      <c r="F33" s="11" t="n"/>
      <c r="G33" s="19" t="n"/>
      <c r="H33" s="17" t="n"/>
      <c r="I33" s="20">
        <f>IF(OR(G33="",H33="",N(G33)=0),"",H33/G33)</f>
        <v/>
      </c>
      <c r="J33" s="14" t="n"/>
      <c r="K33" s="11" t="n"/>
      <c r="L33" s="21" t="n"/>
      <c r="M33" s="11" t="n"/>
    </row>
    <row r="34">
      <c r="A34" s="10" t="n"/>
      <c r="B34" s="11" t="n"/>
      <c r="C34" s="12">
        <f>IF(B34="","",IFERROR(VLOOKUP(B34,'السيارات'!$A$5:$F$104,6,FALSE),""))</f>
        <v/>
      </c>
      <c r="D34" s="11" t="n"/>
      <c r="E34" s="11" t="n"/>
      <c r="F34" s="11" t="n"/>
      <c r="G34" s="19" t="n"/>
      <c r="H34" s="17" t="n"/>
      <c r="I34" s="20">
        <f>IF(OR(G34="",H34="",N(G34)=0),"",H34/G34)</f>
        <v/>
      </c>
      <c r="J34" s="14" t="n"/>
      <c r="K34" s="11" t="n"/>
      <c r="L34" s="21" t="n"/>
      <c r="M34" s="11" t="n"/>
    </row>
    <row r="35">
      <c r="A35" s="10" t="n"/>
      <c r="B35" s="11" t="n"/>
      <c r="C35" s="12">
        <f>IF(B35="","",IFERROR(VLOOKUP(B35,'السيارات'!$A$5:$F$104,6,FALSE),""))</f>
        <v/>
      </c>
      <c r="D35" s="11" t="n"/>
      <c r="E35" s="11" t="n"/>
      <c r="F35" s="11" t="n"/>
      <c r="G35" s="19" t="n"/>
      <c r="H35" s="17" t="n"/>
      <c r="I35" s="20">
        <f>IF(OR(G35="",H35="",N(G35)=0),"",H35/G35)</f>
        <v/>
      </c>
      <c r="J35" s="14" t="n"/>
      <c r="K35" s="11" t="n"/>
      <c r="L35" s="21" t="n"/>
      <c r="M35" s="11" t="n"/>
    </row>
    <row r="36">
      <c r="A36" s="10" t="n"/>
      <c r="B36" s="11" t="n"/>
      <c r="C36" s="12">
        <f>IF(B36="","",IFERROR(VLOOKUP(B36,'السيارات'!$A$5:$F$104,6,FALSE),""))</f>
        <v/>
      </c>
      <c r="D36" s="11" t="n"/>
      <c r="E36" s="11" t="n"/>
      <c r="F36" s="11" t="n"/>
      <c r="G36" s="19" t="n"/>
      <c r="H36" s="17" t="n"/>
      <c r="I36" s="20">
        <f>IF(OR(G36="",H36="",N(G36)=0),"",H36/G36)</f>
        <v/>
      </c>
      <c r="J36" s="14" t="n"/>
      <c r="K36" s="11" t="n"/>
      <c r="L36" s="21" t="n"/>
      <c r="M36" s="11" t="n"/>
    </row>
    <row r="37">
      <c r="A37" s="10" t="n"/>
      <c r="B37" s="11" t="n"/>
      <c r="C37" s="12">
        <f>IF(B37="","",IFERROR(VLOOKUP(B37,'السيارات'!$A$5:$F$104,6,FALSE),""))</f>
        <v/>
      </c>
      <c r="D37" s="11" t="n"/>
      <c r="E37" s="11" t="n"/>
      <c r="F37" s="11" t="n"/>
      <c r="G37" s="19" t="n"/>
      <c r="H37" s="17" t="n"/>
      <c r="I37" s="20">
        <f>IF(OR(G37="",H37="",N(G37)=0),"",H37/G37)</f>
        <v/>
      </c>
      <c r="J37" s="14" t="n"/>
      <c r="K37" s="11" t="n"/>
      <c r="L37" s="21" t="n"/>
      <c r="M37" s="11" t="n"/>
    </row>
    <row r="38">
      <c r="A38" s="10" t="n"/>
      <c r="B38" s="11" t="n"/>
      <c r="C38" s="12">
        <f>IF(B38="","",IFERROR(VLOOKUP(B38,'السيارات'!$A$5:$F$104,6,FALSE),""))</f>
        <v/>
      </c>
      <c r="D38" s="11" t="n"/>
      <c r="E38" s="11" t="n"/>
      <c r="F38" s="11" t="n"/>
      <c r="G38" s="19" t="n"/>
      <c r="H38" s="17" t="n"/>
      <c r="I38" s="20">
        <f>IF(OR(G38="",H38="",N(G38)=0),"",H38/G38)</f>
        <v/>
      </c>
      <c r="J38" s="14" t="n"/>
      <c r="K38" s="11" t="n"/>
      <c r="L38" s="21" t="n"/>
      <c r="M38" s="11" t="n"/>
    </row>
    <row r="39">
      <c r="A39" s="10" t="n"/>
      <c r="B39" s="11" t="n"/>
      <c r="C39" s="12">
        <f>IF(B39="","",IFERROR(VLOOKUP(B39,'السيارات'!$A$5:$F$104,6,FALSE),""))</f>
        <v/>
      </c>
      <c r="D39" s="11" t="n"/>
      <c r="E39" s="11" t="n"/>
      <c r="F39" s="11" t="n"/>
      <c r="G39" s="19" t="n"/>
      <c r="H39" s="17" t="n"/>
      <c r="I39" s="20">
        <f>IF(OR(G39="",H39="",N(G39)=0),"",H39/G39)</f>
        <v/>
      </c>
      <c r="J39" s="14" t="n"/>
      <c r="K39" s="11" t="n"/>
      <c r="L39" s="21" t="n"/>
      <c r="M39" s="11" t="n"/>
    </row>
    <row r="40">
      <c r="A40" s="10" t="n"/>
      <c r="B40" s="11" t="n"/>
      <c r="C40" s="12">
        <f>IF(B40="","",IFERROR(VLOOKUP(B40,'السيارات'!$A$5:$F$104,6,FALSE),""))</f>
        <v/>
      </c>
      <c r="D40" s="11" t="n"/>
      <c r="E40" s="11" t="n"/>
      <c r="F40" s="11" t="n"/>
      <c r="G40" s="19" t="n"/>
      <c r="H40" s="17" t="n"/>
      <c r="I40" s="20">
        <f>IF(OR(G40="",H40="",N(G40)=0),"",H40/G40)</f>
        <v/>
      </c>
      <c r="J40" s="14" t="n"/>
      <c r="K40" s="11" t="n"/>
      <c r="L40" s="21" t="n"/>
      <c r="M40" s="11" t="n"/>
    </row>
    <row r="41">
      <c r="A41" s="10" t="n"/>
      <c r="B41" s="11" t="n"/>
      <c r="C41" s="12">
        <f>IF(B41="","",IFERROR(VLOOKUP(B41,'السيارات'!$A$5:$F$104,6,FALSE),""))</f>
        <v/>
      </c>
      <c r="D41" s="11" t="n"/>
      <c r="E41" s="11" t="n"/>
      <c r="F41" s="11" t="n"/>
      <c r="G41" s="19" t="n"/>
      <c r="H41" s="17" t="n"/>
      <c r="I41" s="20">
        <f>IF(OR(G41="",H41="",N(G41)=0),"",H41/G41)</f>
        <v/>
      </c>
      <c r="J41" s="14" t="n"/>
      <c r="K41" s="11" t="n"/>
      <c r="L41" s="21" t="n"/>
      <c r="M41" s="11" t="n"/>
    </row>
    <row r="42">
      <c r="A42" s="10" t="n"/>
      <c r="B42" s="11" t="n"/>
      <c r="C42" s="12">
        <f>IF(B42="","",IFERROR(VLOOKUP(B42,'السيارات'!$A$5:$F$104,6,FALSE),""))</f>
        <v/>
      </c>
      <c r="D42" s="11" t="n"/>
      <c r="E42" s="11" t="n"/>
      <c r="F42" s="11" t="n"/>
      <c r="G42" s="19" t="n"/>
      <c r="H42" s="17" t="n"/>
      <c r="I42" s="20">
        <f>IF(OR(G42="",H42="",N(G42)=0),"",H42/G42)</f>
        <v/>
      </c>
      <c r="J42" s="14" t="n"/>
      <c r="K42" s="11" t="n"/>
      <c r="L42" s="21" t="n"/>
      <c r="M42" s="11" t="n"/>
    </row>
    <row r="43">
      <c r="A43" s="10" t="n"/>
      <c r="B43" s="11" t="n"/>
      <c r="C43" s="12">
        <f>IF(B43="","",IFERROR(VLOOKUP(B43,'السيارات'!$A$5:$F$104,6,FALSE),""))</f>
        <v/>
      </c>
      <c r="D43" s="11" t="n"/>
      <c r="E43" s="11" t="n"/>
      <c r="F43" s="11" t="n"/>
      <c r="G43" s="19" t="n"/>
      <c r="H43" s="17" t="n"/>
      <c r="I43" s="20">
        <f>IF(OR(G43="",H43="",N(G43)=0),"",H43/G43)</f>
        <v/>
      </c>
      <c r="J43" s="14" t="n"/>
      <c r="K43" s="11" t="n"/>
      <c r="L43" s="21" t="n"/>
      <c r="M43" s="11" t="n"/>
    </row>
    <row r="44">
      <c r="A44" s="10" t="n"/>
      <c r="B44" s="11" t="n"/>
      <c r="C44" s="12">
        <f>IF(B44="","",IFERROR(VLOOKUP(B44,'السيارات'!$A$5:$F$104,6,FALSE),""))</f>
        <v/>
      </c>
      <c r="D44" s="11" t="n"/>
      <c r="E44" s="11" t="n"/>
      <c r="F44" s="11" t="n"/>
      <c r="G44" s="19" t="n"/>
      <c r="H44" s="17" t="n"/>
      <c r="I44" s="20">
        <f>IF(OR(G44="",H44="",N(G44)=0),"",H44/G44)</f>
        <v/>
      </c>
      <c r="J44" s="14" t="n"/>
      <c r="K44" s="11" t="n"/>
      <c r="L44" s="21" t="n"/>
      <c r="M44" s="11" t="n"/>
    </row>
    <row r="45">
      <c r="A45" s="10" t="n"/>
      <c r="B45" s="11" t="n"/>
      <c r="C45" s="12">
        <f>IF(B45="","",IFERROR(VLOOKUP(B45,'السيارات'!$A$5:$F$104,6,FALSE),""))</f>
        <v/>
      </c>
      <c r="D45" s="11" t="n"/>
      <c r="E45" s="11" t="n"/>
      <c r="F45" s="11" t="n"/>
      <c r="G45" s="19" t="n"/>
      <c r="H45" s="17" t="n"/>
      <c r="I45" s="20">
        <f>IF(OR(G45="",H45="",N(G45)=0),"",H45/G45)</f>
        <v/>
      </c>
      <c r="J45" s="14" t="n"/>
      <c r="K45" s="11" t="n"/>
      <c r="L45" s="21" t="n"/>
      <c r="M45" s="11" t="n"/>
    </row>
    <row r="46">
      <c r="A46" s="10" t="n"/>
      <c r="B46" s="11" t="n"/>
      <c r="C46" s="12">
        <f>IF(B46="","",IFERROR(VLOOKUP(B46,'السيارات'!$A$5:$F$104,6,FALSE),""))</f>
        <v/>
      </c>
      <c r="D46" s="11" t="n"/>
      <c r="E46" s="11" t="n"/>
      <c r="F46" s="11" t="n"/>
      <c r="G46" s="19" t="n"/>
      <c r="H46" s="17" t="n"/>
      <c r="I46" s="20">
        <f>IF(OR(G46="",H46="",N(G46)=0),"",H46/G46)</f>
        <v/>
      </c>
      <c r="J46" s="14" t="n"/>
      <c r="K46" s="11" t="n"/>
      <c r="L46" s="21" t="n"/>
      <c r="M46" s="11" t="n"/>
    </row>
    <row r="47">
      <c r="A47" s="10" t="n"/>
      <c r="B47" s="11" t="n"/>
      <c r="C47" s="12">
        <f>IF(B47="","",IFERROR(VLOOKUP(B47,'السيارات'!$A$5:$F$104,6,FALSE),""))</f>
        <v/>
      </c>
      <c r="D47" s="11" t="n"/>
      <c r="E47" s="11" t="n"/>
      <c r="F47" s="11" t="n"/>
      <c r="G47" s="19" t="n"/>
      <c r="H47" s="17" t="n"/>
      <c r="I47" s="20">
        <f>IF(OR(G47="",H47="",N(G47)=0),"",H47/G47)</f>
        <v/>
      </c>
      <c r="J47" s="14" t="n"/>
      <c r="K47" s="11" t="n"/>
      <c r="L47" s="21" t="n"/>
      <c r="M47" s="11" t="n"/>
    </row>
    <row r="48">
      <c r="A48" s="10" t="n"/>
      <c r="B48" s="11" t="n"/>
      <c r="C48" s="12">
        <f>IF(B48="","",IFERROR(VLOOKUP(B48,'السيارات'!$A$5:$F$104,6,FALSE),""))</f>
        <v/>
      </c>
      <c r="D48" s="11" t="n"/>
      <c r="E48" s="11" t="n"/>
      <c r="F48" s="11" t="n"/>
      <c r="G48" s="19" t="n"/>
      <c r="H48" s="17" t="n"/>
      <c r="I48" s="20">
        <f>IF(OR(G48="",H48="",N(G48)=0),"",H48/G48)</f>
        <v/>
      </c>
      <c r="J48" s="14" t="n"/>
      <c r="K48" s="11" t="n"/>
      <c r="L48" s="21" t="n"/>
      <c r="M48" s="11" t="n"/>
    </row>
    <row r="49">
      <c r="A49" s="10" t="n"/>
      <c r="B49" s="11" t="n"/>
      <c r="C49" s="12">
        <f>IF(B49="","",IFERROR(VLOOKUP(B49,'السيارات'!$A$5:$F$104,6,FALSE),""))</f>
        <v/>
      </c>
      <c r="D49" s="11" t="n"/>
      <c r="E49" s="11" t="n"/>
      <c r="F49" s="11" t="n"/>
      <c r="G49" s="19" t="n"/>
      <c r="H49" s="17" t="n"/>
      <c r="I49" s="20">
        <f>IF(OR(G49="",H49="",N(G49)=0),"",H49/G49)</f>
        <v/>
      </c>
      <c r="J49" s="14" t="n"/>
      <c r="K49" s="11" t="n"/>
      <c r="L49" s="21" t="n"/>
      <c r="M49" s="11" t="n"/>
    </row>
    <row r="50">
      <c r="A50" s="10" t="n"/>
      <c r="B50" s="11" t="n"/>
      <c r="C50" s="12">
        <f>IF(B50="","",IFERROR(VLOOKUP(B50,'السيارات'!$A$5:$F$104,6,FALSE),""))</f>
        <v/>
      </c>
      <c r="D50" s="11" t="n"/>
      <c r="E50" s="11" t="n"/>
      <c r="F50" s="11" t="n"/>
      <c r="G50" s="19" t="n"/>
      <c r="H50" s="17" t="n"/>
      <c r="I50" s="20">
        <f>IF(OR(G50="",H50="",N(G50)=0),"",H50/G50)</f>
        <v/>
      </c>
      <c r="J50" s="14" t="n"/>
      <c r="K50" s="11" t="n"/>
      <c r="L50" s="21" t="n"/>
      <c r="M50" s="11" t="n"/>
    </row>
    <row r="51">
      <c r="A51" s="10" t="n"/>
      <c r="B51" s="11" t="n"/>
      <c r="C51" s="12">
        <f>IF(B51="","",IFERROR(VLOOKUP(B51,'السيارات'!$A$5:$F$104,6,FALSE),""))</f>
        <v/>
      </c>
      <c r="D51" s="11" t="n"/>
      <c r="E51" s="11" t="n"/>
      <c r="F51" s="11" t="n"/>
      <c r="G51" s="19" t="n"/>
      <c r="H51" s="17" t="n"/>
      <c r="I51" s="20">
        <f>IF(OR(G51="",H51="",N(G51)=0),"",H51/G51)</f>
        <v/>
      </c>
      <c r="J51" s="14" t="n"/>
      <c r="K51" s="11" t="n"/>
      <c r="L51" s="21" t="n"/>
      <c r="M51" s="11" t="n"/>
    </row>
    <row r="52">
      <c r="A52" s="10" t="n"/>
      <c r="B52" s="11" t="n"/>
      <c r="C52" s="12">
        <f>IF(B52="","",IFERROR(VLOOKUP(B52,'السيارات'!$A$5:$F$104,6,FALSE),""))</f>
        <v/>
      </c>
      <c r="D52" s="11" t="n"/>
      <c r="E52" s="11" t="n"/>
      <c r="F52" s="11" t="n"/>
      <c r="G52" s="19" t="n"/>
      <c r="H52" s="17" t="n"/>
      <c r="I52" s="20">
        <f>IF(OR(G52="",H52="",N(G52)=0),"",H52/G52)</f>
        <v/>
      </c>
      <c r="J52" s="14" t="n"/>
      <c r="K52" s="11" t="n"/>
      <c r="L52" s="21" t="n"/>
      <c r="M52" s="11" t="n"/>
    </row>
    <row r="53">
      <c r="A53" s="10" t="n"/>
      <c r="B53" s="11" t="n"/>
      <c r="C53" s="12">
        <f>IF(B53="","",IFERROR(VLOOKUP(B53,'السيارات'!$A$5:$F$104,6,FALSE),""))</f>
        <v/>
      </c>
      <c r="D53" s="11" t="n"/>
      <c r="E53" s="11" t="n"/>
      <c r="F53" s="11" t="n"/>
      <c r="G53" s="19" t="n"/>
      <c r="H53" s="17" t="n"/>
      <c r="I53" s="20">
        <f>IF(OR(G53="",H53="",N(G53)=0),"",H53/G53)</f>
        <v/>
      </c>
      <c r="J53" s="14" t="n"/>
      <c r="K53" s="11" t="n"/>
      <c r="L53" s="21" t="n"/>
      <c r="M53" s="11" t="n"/>
    </row>
    <row r="54">
      <c r="A54" s="10" t="n"/>
      <c r="B54" s="11" t="n"/>
      <c r="C54" s="12">
        <f>IF(B54="","",IFERROR(VLOOKUP(B54,'السيارات'!$A$5:$F$104,6,FALSE),""))</f>
        <v/>
      </c>
      <c r="D54" s="11" t="n"/>
      <c r="E54" s="11" t="n"/>
      <c r="F54" s="11" t="n"/>
      <c r="G54" s="19" t="n"/>
      <c r="H54" s="17" t="n"/>
      <c r="I54" s="20">
        <f>IF(OR(G54="",H54="",N(G54)=0),"",H54/G54)</f>
        <v/>
      </c>
      <c r="J54" s="14" t="n"/>
      <c r="K54" s="11" t="n"/>
      <c r="L54" s="21" t="n"/>
      <c r="M54" s="11" t="n"/>
    </row>
    <row r="55">
      <c r="A55" s="10" t="n"/>
      <c r="B55" s="11" t="n"/>
      <c r="C55" s="12">
        <f>IF(B55="","",IFERROR(VLOOKUP(B55,'السيارات'!$A$5:$F$104,6,FALSE),""))</f>
        <v/>
      </c>
      <c r="D55" s="11" t="n"/>
      <c r="E55" s="11" t="n"/>
      <c r="F55" s="11" t="n"/>
      <c r="G55" s="19" t="n"/>
      <c r="H55" s="17" t="n"/>
      <c r="I55" s="20">
        <f>IF(OR(G55="",H55="",N(G55)=0),"",H55/G55)</f>
        <v/>
      </c>
      <c r="J55" s="14" t="n"/>
      <c r="K55" s="11" t="n"/>
      <c r="L55" s="21" t="n"/>
      <c r="M55" s="11" t="n"/>
    </row>
    <row r="56">
      <c r="A56" s="10" t="n"/>
      <c r="B56" s="11" t="n"/>
      <c r="C56" s="12">
        <f>IF(B56="","",IFERROR(VLOOKUP(B56,'السيارات'!$A$5:$F$104,6,FALSE),""))</f>
        <v/>
      </c>
      <c r="D56" s="11" t="n"/>
      <c r="E56" s="11" t="n"/>
      <c r="F56" s="11" t="n"/>
      <c r="G56" s="19" t="n"/>
      <c r="H56" s="17" t="n"/>
      <c r="I56" s="20">
        <f>IF(OR(G56="",H56="",N(G56)=0),"",H56/G56)</f>
        <v/>
      </c>
      <c r="J56" s="14" t="n"/>
      <c r="K56" s="11" t="n"/>
      <c r="L56" s="21" t="n"/>
      <c r="M56" s="11" t="n"/>
    </row>
    <row r="57">
      <c r="A57" s="10" t="n"/>
      <c r="B57" s="11" t="n"/>
      <c r="C57" s="12">
        <f>IF(B57="","",IFERROR(VLOOKUP(B57,'السيارات'!$A$5:$F$104,6,FALSE),""))</f>
        <v/>
      </c>
      <c r="D57" s="11" t="n"/>
      <c r="E57" s="11" t="n"/>
      <c r="F57" s="11" t="n"/>
      <c r="G57" s="19" t="n"/>
      <c r="H57" s="17" t="n"/>
      <c r="I57" s="20">
        <f>IF(OR(G57="",H57="",N(G57)=0),"",H57/G57)</f>
        <v/>
      </c>
      <c r="J57" s="14" t="n"/>
      <c r="K57" s="11" t="n"/>
      <c r="L57" s="21" t="n"/>
      <c r="M57" s="11" t="n"/>
    </row>
    <row r="58">
      <c r="A58" s="10" t="n"/>
      <c r="B58" s="11" t="n"/>
      <c r="C58" s="12">
        <f>IF(B58="","",IFERROR(VLOOKUP(B58,'السيارات'!$A$5:$F$104,6,FALSE),""))</f>
        <v/>
      </c>
      <c r="D58" s="11" t="n"/>
      <c r="E58" s="11" t="n"/>
      <c r="F58" s="11" t="n"/>
      <c r="G58" s="19" t="n"/>
      <c r="H58" s="17" t="n"/>
      <c r="I58" s="20">
        <f>IF(OR(G58="",H58="",N(G58)=0),"",H58/G58)</f>
        <v/>
      </c>
      <c r="J58" s="14" t="n"/>
      <c r="K58" s="11" t="n"/>
      <c r="L58" s="21" t="n"/>
      <c r="M58" s="11" t="n"/>
    </row>
    <row r="59">
      <c r="A59" s="10" t="n"/>
      <c r="B59" s="11" t="n"/>
      <c r="C59" s="12">
        <f>IF(B59="","",IFERROR(VLOOKUP(B59,'السيارات'!$A$5:$F$104,6,FALSE),""))</f>
        <v/>
      </c>
      <c r="D59" s="11" t="n"/>
      <c r="E59" s="11" t="n"/>
      <c r="F59" s="11" t="n"/>
      <c r="G59" s="19" t="n"/>
      <c r="H59" s="17" t="n"/>
      <c r="I59" s="20">
        <f>IF(OR(G59="",H59="",N(G59)=0),"",H59/G59)</f>
        <v/>
      </c>
      <c r="J59" s="14" t="n"/>
      <c r="K59" s="11" t="n"/>
      <c r="L59" s="21" t="n"/>
      <c r="M59" s="11" t="n"/>
    </row>
    <row r="60">
      <c r="A60" s="10" t="n"/>
      <c r="B60" s="11" t="n"/>
      <c r="C60" s="12">
        <f>IF(B60="","",IFERROR(VLOOKUP(B60,'السيارات'!$A$5:$F$104,6,FALSE),""))</f>
        <v/>
      </c>
      <c r="D60" s="11" t="n"/>
      <c r="E60" s="11" t="n"/>
      <c r="F60" s="11" t="n"/>
      <c r="G60" s="19" t="n"/>
      <c r="H60" s="17" t="n"/>
      <c r="I60" s="20">
        <f>IF(OR(G60="",H60="",N(G60)=0),"",H60/G60)</f>
        <v/>
      </c>
      <c r="J60" s="14" t="n"/>
      <c r="K60" s="11" t="n"/>
      <c r="L60" s="21" t="n"/>
      <c r="M60" s="11" t="n"/>
    </row>
    <row r="61">
      <c r="A61" s="10" t="n"/>
      <c r="B61" s="11" t="n"/>
      <c r="C61" s="12">
        <f>IF(B61="","",IFERROR(VLOOKUP(B61,'السيارات'!$A$5:$F$104,6,FALSE),""))</f>
        <v/>
      </c>
      <c r="D61" s="11" t="n"/>
      <c r="E61" s="11" t="n"/>
      <c r="F61" s="11" t="n"/>
      <c r="G61" s="19" t="n"/>
      <c r="H61" s="17" t="n"/>
      <c r="I61" s="20">
        <f>IF(OR(G61="",H61="",N(G61)=0),"",H61/G61)</f>
        <v/>
      </c>
      <c r="J61" s="14" t="n"/>
      <c r="K61" s="11" t="n"/>
      <c r="L61" s="21" t="n"/>
      <c r="M61" s="11" t="n"/>
    </row>
    <row r="62">
      <c r="A62" s="10" t="n"/>
      <c r="B62" s="11" t="n"/>
      <c r="C62" s="12">
        <f>IF(B62="","",IFERROR(VLOOKUP(B62,'السيارات'!$A$5:$F$104,6,FALSE),""))</f>
        <v/>
      </c>
      <c r="D62" s="11" t="n"/>
      <c r="E62" s="11" t="n"/>
      <c r="F62" s="11" t="n"/>
      <c r="G62" s="19" t="n"/>
      <c r="H62" s="17" t="n"/>
      <c r="I62" s="20">
        <f>IF(OR(G62="",H62="",N(G62)=0),"",H62/G62)</f>
        <v/>
      </c>
      <c r="J62" s="14" t="n"/>
      <c r="K62" s="11" t="n"/>
      <c r="L62" s="21" t="n"/>
      <c r="M62" s="11" t="n"/>
    </row>
    <row r="63">
      <c r="A63" s="10" t="n"/>
      <c r="B63" s="11" t="n"/>
      <c r="C63" s="12">
        <f>IF(B63="","",IFERROR(VLOOKUP(B63,'السيارات'!$A$5:$F$104,6,FALSE),""))</f>
        <v/>
      </c>
      <c r="D63" s="11" t="n"/>
      <c r="E63" s="11" t="n"/>
      <c r="F63" s="11" t="n"/>
      <c r="G63" s="19" t="n"/>
      <c r="H63" s="17" t="n"/>
      <c r="I63" s="20">
        <f>IF(OR(G63="",H63="",N(G63)=0),"",H63/G63)</f>
        <v/>
      </c>
      <c r="J63" s="14" t="n"/>
      <c r="K63" s="11" t="n"/>
      <c r="L63" s="21" t="n"/>
      <c r="M63" s="11" t="n"/>
    </row>
    <row r="64">
      <c r="A64" s="10" t="n"/>
      <c r="B64" s="11" t="n"/>
      <c r="C64" s="12">
        <f>IF(B64="","",IFERROR(VLOOKUP(B64,'السيارات'!$A$5:$F$104,6,FALSE),""))</f>
        <v/>
      </c>
      <c r="D64" s="11" t="n"/>
      <c r="E64" s="11" t="n"/>
      <c r="F64" s="11" t="n"/>
      <c r="G64" s="19" t="n"/>
      <c r="H64" s="17" t="n"/>
      <c r="I64" s="20">
        <f>IF(OR(G64="",H64="",N(G64)=0),"",H64/G64)</f>
        <v/>
      </c>
      <c r="J64" s="14" t="n"/>
      <c r="K64" s="11" t="n"/>
      <c r="L64" s="21" t="n"/>
      <c r="M64" s="11" t="n"/>
    </row>
    <row r="65">
      <c r="A65" s="10" t="n"/>
      <c r="B65" s="11" t="n"/>
      <c r="C65" s="12">
        <f>IF(B65="","",IFERROR(VLOOKUP(B65,'السيارات'!$A$5:$F$104,6,FALSE),""))</f>
        <v/>
      </c>
      <c r="D65" s="11" t="n"/>
      <c r="E65" s="11" t="n"/>
      <c r="F65" s="11" t="n"/>
      <c r="G65" s="19" t="n"/>
      <c r="H65" s="17" t="n"/>
      <c r="I65" s="20">
        <f>IF(OR(G65="",H65="",N(G65)=0),"",H65/G65)</f>
        <v/>
      </c>
      <c r="J65" s="14" t="n"/>
      <c r="K65" s="11" t="n"/>
      <c r="L65" s="21" t="n"/>
      <c r="M65" s="11" t="n"/>
    </row>
    <row r="66">
      <c r="A66" s="10" t="n"/>
      <c r="B66" s="11" t="n"/>
      <c r="C66" s="12">
        <f>IF(B66="","",IFERROR(VLOOKUP(B66,'السيارات'!$A$5:$F$104,6,FALSE),""))</f>
        <v/>
      </c>
      <c r="D66" s="11" t="n"/>
      <c r="E66" s="11" t="n"/>
      <c r="F66" s="11" t="n"/>
      <c r="G66" s="19" t="n"/>
      <c r="H66" s="17" t="n"/>
      <c r="I66" s="20">
        <f>IF(OR(G66="",H66="",N(G66)=0),"",H66/G66)</f>
        <v/>
      </c>
      <c r="J66" s="14" t="n"/>
      <c r="K66" s="11" t="n"/>
      <c r="L66" s="21" t="n"/>
      <c r="M66" s="11" t="n"/>
    </row>
    <row r="67">
      <c r="A67" s="10" t="n"/>
      <c r="B67" s="11" t="n"/>
      <c r="C67" s="12">
        <f>IF(B67="","",IFERROR(VLOOKUP(B67,'السيارات'!$A$5:$F$104,6,FALSE),""))</f>
        <v/>
      </c>
      <c r="D67" s="11" t="n"/>
      <c r="E67" s="11" t="n"/>
      <c r="F67" s="11" t="n"/>
      <c r="G67" s="19" t="n"/>
      <c r="H67" s="17" t="n"/>
      <c r="I67" s="20">
        <f>IF(OR(G67="",H67="",N(G67)=0),"",H67/G67)</f>
        <v/>
      </c>
      <c r="J67" s="14" t="n"/>
      <c r="K67" s="11" t="n"/>
      <c r="L67" s="21" t="n"/>
      <c r="M67" s="11" t="n"/>
    </row>
    <row r="68">
      <c r="A68" s="10" t="n"/>
      <c r="B68" s="11" t="n"/>
      <c r="C68" s="12">
        <f>IF(B68="","",IFERROR(VLOOKUP(B68,'السيارات'!$A$5:$F$104,6,FALSE),""))</f>
        <v/>
      </c>
      <c r="D68" s="11" t="n"/>
      <c r="E68" s="11" t="n"/>
      <c r="F68" s="11" t="n"/>
      <c r="G68" s="19" t="n"/>
      <c r="H68" s="17" t="n"/>
      <c r="I68" s="20">
        <f>IF(OR(G68="",H68="",N(G68)=0),"",H68/G68)</f>
        <v/>
      </c>
      <c r="J68" s="14" t="n"/>
      <c r="K68" s="11" t="n"/>
      <c r="L68" s="21" t="n"/>
      <c r="M68" s="11" t="n"/>
    </row>
    <row r="69">
      <c r="A69" s="10" t="n"/>
      <c r="B69" s="11" t="n"/>
      <c r="C69" s="12">
        <f>IF(B69="","",IFERROR(VLOOKUP(B69,'السيارات'!$A$5:$F$104,6,FALSE),""))</f>
        <v/>
      </c>
      <c r="D69" s="11" t="n"/>
      <c r="E69" s="11" t="n"/>
      <c r="F69" s="11" t="n"/>
      <c r="G69" s="19" t="n"/>
      <c r="H69" s="17" t="n"/>
      <c r="I69" s="20">
        <f>IF(OR(G69="",H69="",N(G69)=0),"",H69/G69)</f>
        <v/>
      </c>
      <c r="J69" s="14" t="n"/>
      <c r="K69" s="11" t="n"/>
      <c r="L69" s="21" t="n"/>
      <c r="M69" s="11" t="n"/>
    </row>
    <row r="70">
      <c r="A70" s="10" t="n"/>
      <c r="B70" s="11" t="n"/>
      <c r="C70" s="12">
        <f>IF(B70="","",IFERROR(VLOOKUP(B70,'السيارات'!$A$5:$F$104,6,FALSE),""))</f>
        <v/>
      </c>
      <c r="D70" s="11" t="n"/>
      <c r="E70" s="11" t="n"/>
      <c r="F70" s="11" t="n"/>
      <c r="G70" s="19" t="n"/>
      <c r="H70" s="17" t="n"/>
      <c r="I70" s="20">
        <f>IF(OR(G70="",H70="",N(G70)=0),"",H70/G70)</f>
        <v/>
      </c>
      <c r="J70" s="14" t="n"/>
      <c r="K70" s="11" t="n"/>
      <c r="L70" s="21" t="n"/>
      <c r="M70" s="11" t="n"/>
    </row>
    <row r="71">
      <c r="A71" s="10" t="n"/>
      <c r="B71" s="11" t="n"/>
      <c r="C71" s="12">
        <f>IF(B71="","",IFERROR(VLOOKUP(B71,'السيارات'!$A$5:$F$104,6,FALSE),""))</f>
        <v/>
      </c>
      <c r="D71" s="11" t="n"/>
      <c r="E71" s="11" t="n"/>
      <c r="F71" s="11" t="n"/>
      <c r="G71" s="19" t="n"/>
      <c r="H71" s="17" t="n"/>
      <c r="I71" s="20">
        <f>IF(OR(G71="",H71="",N(G71)=0),"",H71/G71)</f>
        <v/>
      </c>
      <c r="J71" s="14" t="n"/>
      <c r="K71" s="11" t="n"/>
      <c r="L71" s="21" t="n"/>
      <c r="M71" s="11" t="n"/>
    </row>
    <row r="72">
      <c r="A72" s="10" t="n"/>
      <c r="B72" s="11" t="n"/>
      <c r="C72" s="12">
        <f>IF(B72="","",IFERROR(VLOOKUP(B72,'السيارات'!$A$5:$F$104,6,FALSE),""))</f>
        <v/>
      </c>
      <c r="D72" s="11" t="n"/>
      <c r="E72" s="11" t="n"/>
      <c r="F72" s="11" t="n"/>
      <c r="G72" s="19" t="n"/>
      <c r="H72" s="17" t="n"/>
      <c r="I72" s="20">
        <f>IF(OR(G72="",H72="",N(G72)=0),"",H72/G72)</f>
        <v/>
      </c>
      <c r="J72" s="14" t="n"/>
      <c r="K72" s="11" t="n"/>
      <c r="L72" s="21" t="n"/>
      <c r="M72" s="11" t="n"/>
    </row>
    <row r="73">
      <c r="A73" s="10" t="n"/>
      <c r="B73" s="11" t="n"/>
      <c r="C73" s="12">
        <f>IF(B73="","",IFERROR(VLOOKUP(B73,'السيارات'!$A$5:$F$104,6,FALSE),""))</f>
        <v/>
      </c>
      <c r="D73" s="11" t="n"/>
      <c r="E73" s="11" t="n"/>
      <c r="F73" s="11" t="n"/>
      <c r="G73" s="19" t="n"/>
      <c r="H73" s="17" t="n"/>
      <c r="I73" s="20">
        <f>IF(OR(G73="",H73="",N(G73)=0),"",H73/G73)</f>
        <v/>
      </c>
      <c r="J73" s="14" t="n"/>
      <c r="K73" s="11" t="n"/>
      <c r="L73" s="21" t="n"/>
      <c r="M73" s="11" t="n"/>
    </row>
    <row r="74">
      <c r="A74" s="10" t="n"/>
      <c r="B74" s="11" t="n"/>
      <c r="C74" s="12">
        <f>IF(B74="","",IFERROR(VLOOKUP(B74,'السيارات'!$A$5:$F$104,6,FALSE),""))</f>
        <v/>
      </c>
      <c r="D74" s="11" t="n"/>
      <c r="E74" s="11" t="n"/>
      <c r="F74" s="11" t="n"/>
      <c r="G74" s="19" t="n"/>
      <c r="H74" s="17" t="n"/>
      <c r="I74" s="20">
        <f>IF(OR(G74="",H74="",N(G74)=0),"",H74/G74)</f>
        <v/>
      </c>
      <c r="J74" s="14" t="n"/>
      <c r="K74" s="11" t="n"/>
      <c r="L74" s="21" t="n"/>
      <c r="M74" s="11" t="n"/>
    </row>
    <row r="75">
      <c r="A75" s="10" t="n"/>
      <c r="B75" s="11" t="n"/>
      <c r="C75" s="12">
        <f>IF(B75="","",IFERROR(VLOOKUP(B75,'السيارات'!$A$5:$F$104,6,FALSE),""))</f>
        <v/>
      </c>
      <c r="D75" s="11" t="n"/>
      <c r="E75" s="11" t="n"/>
      <c r="F75" s="11" t="n"/>
      <c r="G75" s="19" t="n"/>
      <c r="H75" s="17" t="n"/>
      <c r="I75" s="20">
        <f>IF(OR(G75="",H75="",N(G75)=0),"",H75/G75)</f>
        <v/>
      </c>
      <c r="J75" s="14" t="n"/>
      <c r="K75" s="11" t="n"/>
      <c r="L75" s="21" t="n"/>
      <c r="M75" s="11" t="n"/>
    </row>
    <row r="76">
      <c r="A76" s="10" t="n"/>
      <c r="B76" s="11" t="n"/>
      <c r="C76" s="12">
        <f>IF(B76="","",IFERROR(VLOOKUP(B76,'السيارات'!$A$5:$F$104,6,FALSE),""))</f>
        <v/>
      </c>
      <c r="D76" s="11" t="n"/>
      <c r="E76" s="11" t="n"/>
      <c r="F76" s="11" t="n"/>
      <c r="G76" s="19" t="n"/>
      <c r="H76" s="17" t="n"/>
      <c r="I76" s="20">
        <f>IF(OR(G76="",H76="",N(G76)=0),"",H76/G76)</f>
        <v/>
      </c>
      <c r="J76" s="14" t="n"/>
      <c r="K76" s="11" t="n"/>
      <c r="L76" s="21" t="n"/>
      <c r="M76" s="11" t="n"/>
    </row>
    <row r="77">
      <c r="A77" s="10" t="n"/>
      <c r="B77" s="11" t="n"/>
      <c r="C77" s="12">
        <f>IF(B77="","",IFERROR(VLOOKUP(B77,'السيارات'!$A$5:$F$104,6,FALSE),""))</f>
        <v/>
      </c>
      <c r="D77" s="11" t="n"/>
      <c r="E77" s="11" t="n"/>
      <c r="F77" s="11" t="n"/>
      <c r="G77" s="19" t="n"/>
      <c r="H77" s="17" t="n"/>
      <c r="I77" s="20">
        <f>IF(OR(G77="",H77="",N(G77)=0),"",H77/G77)</f>
        <v/>
      </c>
      <c r="J77" s="14" t="n"/>
      <c r="K77" s="11" t="n"/>
      <c r="L77" s="21" t="n"/>
      <c r="M77" s="11" t="n"/>
    </row>
    <row r="78">
      <c r="A78" s="10" t="n"/>
      <c r="B78" s="11" t="n"/>
      <c r="C78" s="12">
        <f>IF(B78="","",IFERROR(VLOOKUP(B78,'السيارات'!$A$5:$F$104,6,FALSE),""))</f>
        <v/>
      </c>
      <c r="D78" s="11" t="n"/>
      <c r="E78" s="11" t="n"/>
      <c r="F78" s="11" t="n"/>
      <c r="G78" s="19" t="n"/>
      <c r="H78" s="17" t="n"/>
      <c r="I78" s="20">
        <f>IF(OR(G78="",H78="",N(G78)=0),"",H78/G78)</f>
        <v/>
      </c>
      <c r="J78" s="14" t="n"/>
      <c r="K78" s="11" t="n"/>
      <c r="L78" s="21" t="n"/>
      <c r="M78" s="11" t="n"/>
    </row>
    <row r="79">
      <c r="A79" s="10" t="n"/>
      <c r="B79" s="11" t="n"/>
      <c r="C79" s="12">
        <f>IF(B79="","",IFERROR(VLOOKUP(B79,'السيارات'!$A$5:$F$104,6,FALSE),""))</f>
        <v/>
      </c>
      <c r="D79" s="11" t="n"/>
      <c r="E79" s="11" t="n"/>
      <c r="F79" s="11" t="n"/>
      <c r="G79" s="19" t="n"/>
      <c r="H79" s="17" t="n"/>
      <c r="I79" s="20">
        <f>IF(OR(G79="",H79="",N(G79)=0),"",H79/G79)</f>
        <v/>
      </c>
      <c r="J79" s="14" t="n"/>
      <c r="K79" s="11" t="n"/>
      <c r="L79" s="21" t="n"/>
      <c r="M79" s="11" t="n"/>
    </row>
    <row r="80">
      <c r="A80" s="10" t="n"/>
      <c r="B80" s="11" t="n"/>
      <c r="C80" s="12">
        <f>IF(B80="","",IFERROR(VLOOKUP(B80,'السيارات'!$A$5:$F$104,6,FALSE),""))</f>
        <v/>
      </c>
      <c r="D80" s="11" t="n"/>
      <c r="E80" s="11" t="n"/>
      <c r="F80" s="11" t="n"/>
      <c r="G80" s="19" t="n"/>
      <c r="H80" s="17" t="n"/>
      <c r="I80" s="20">
        <f>IF(OR(G80="",H80="",N(G80)=0),"",H80/G80)</f>
        <v/>
      </c>
      <c r="J80" s="14" t="n"/>
      <c r="K80" s="11" t="n"/>
      <c r="L80" s="21" t="n"/>
      <c r="M80" s="11" t="n"/>
    </row>
    <row r="81">
      <c r="A81" s="10" t="n"/>
      <c r="B81" s="11" t="n"/>
      <c r="C81" s="12">
        <f>IF(B81="","",IFERROR(VLOOKUP(B81,'السيارات'!$A$5:$F$104,6,FALSE),""))</f>
        <v/>
      </c>
      <c r="D81" s="11" t="n"/>
      <c r="E81" s="11" t="n"/>
      <c r="F81" s="11" t="n"/>
      <c r="G81" s="19" t="n"/>
      <c r="H81" s="17" t="n"/>
      <c r="I81" s="20">
        <f>IF(OR(G81="",H81="",N(G81)=0),"",H81/G81)</f>
        <v/>
      </c>
      <c r="J81" s="14" t="n"/>
      <c r="K81" s="11" t="n"/>
      <c r="L81" s="21" t="n"/>
      <c r="M81" s="11" t="n"/>
    </row>
    <row r="82">
      <c r="A82" s="10" t="n"/>
      <c r="B82" s="11" t="n"/>
      <c r="C82" s="12">
        <f>IF(B82="","",IFERROR(VLOOKUP(B82,'السيارات'!$A$5:$F$104,6,FALSE),""))</f>
        <v/>
      </c>
      <c r="D82" s="11" t="n"/>
      <c r="E82" s="11" t="n"/>
      <c r="F82" s="11" t="n"/>
      <c r="G82" s="19" t="n"/>
      <c r="H82" s="17" t="n"/>
      <c r="I82" s="20">
        <f>IF(OR(G82="",H82="",N(G82)=0),"",H82/G82)</f>
        <v/>
      </c>
      <c r="J82" s="14" t="n"/>
      <c r="K82" s="11" t="n"/>
      <c r="L82" s="21" t="n"/>
      <c r="M82" s="11" t="n"/>
    </row>
    <row r="83">
      <c r="A83" s="10" t="n"/>
      <c r="B83" s="11" t="n"/>
      <c r="C83" s="12">
        <f>IF(B83="","",IFERROR(VLOOKUP(B83,'السيارات'!$A$5:$F$104,6,FALSE),""))</f>
        <v/>
      </c>
      <c r="D83" s="11" t="n"/>
      <c r="E83" s="11" t="n"/>
      <c r="F83" s="11" t="n"/>
      <c r="G83" s="19" t="n"/>
      <c r="H83" s="17" t="n"/>
      <c r="I83" s="20">
        <f>IF(OR(G83="",H83="",N(G83)=0),"",H83/G83)</f>
        <v/>
      </c>
      <c r="J83" s="14" t="n"/>
      <c r="K83" s="11" t="n"/>
      <c r="L83" s="21" t="n"/>
      <c r="M83" s="11" t="n"/>
    </row>
    <row r="84">
      <c r="A84" s="10" t="n"/>
      <c r="B84" s="11" t="n"/>
      <c r="C84" s="12">
        <f>IF(B84="","",IFERROR(VLOOKUP(B84,'السيارات'!$A$5:$F$104,6,FALSE),""))</f>
        <v/>
      </c>
      <c r="D84" s="11" t="n"/>
      <c r="E84" s="11" t="n"/>
      <c r="F84" s="11" t="n"/>
      <c r="G84" s="19" t="n"/>
      <c r="H84" s="17" t="n"/>
      <c r="I84" s="20">
        <f>IF(OR(G84="",H84="",N(G84)=0),"",H84/G84)</f>
        <v/>
      </c>
      <c r="J84" s="14" t="n"/>
      <c r="K84" s="11" t="n"/>
      <c r="L84" s="21" t="n"/>
      <c r="M84" s="11" t="n"/>
    </row>
    <row r="85">
      <c r="A85" s="10" t="n"/>
      <c r="B85" s="11" t="n"/>
      <c r="C85" s="12">
        <f>IF(B85="","",IFERROR(VLOOKUP(B85,'السيارات'!$A$5:$F$104,6,FALSE),""))</f>
        <v/>
      </c>
      <c r="D85" s="11" t="n"/>
      <c r="E85" s="11" t="n"/>
      <c r="F85" s="11" t="n"/>
      <c r="G85" s="19" t="n"/>
      <c r="H85" s="17" t="n"/>
      <c r="I85" s="20">
        <f>IF(OR(G85="",H85="",N(G85)=0),"",H85/G85)</f>
        <v/>
      </c>
      <c r="J85" s="14" t="n"/>
      <c r="K85" s="11" t="n"/>
      <c r="L85" s="21" t="n"/>
      <c r="M85" s="11" t="n"/>
    </row>
    <row r="86">
      <c r="A86" s="10" t="n"/>
      <c r="B86" s="11" t="n"/>
      <c r="C86" s="12">
        <f>IF(B86="","",IFERROR(VLOOKUP(B86,'السيارات'!$A$5:$F$104,6,FALSE),""))</f>
        <v/>
      </c>
      <c r="D86" s="11" t="n"/>
      <c r="E86" s="11" t="n"/>
      <c r="F86" s="11" t="n"/>
      <c r="G86" s="19" t="n"/>
      <c r="H86" s="17" t="n"/>
      <c r="I86" s="20">
        <f>IF(OR(G86="",H86="",N(G86)=0),"",H86/G86)</f>
        <v/>
      </c>
      <c r="J86" s="14" t="n"/>
      <c r="K86" s="11" t="n"/>
      <c r="L86" s="21" t="n"/>
      <c r="M86" s="11" t="n"/>
    </row>
    <row r="87">
      <c r="A87" s="10" t="n"/>
      <c r="B87" s="11" t="n"/>
      <c r="C87" s="12">
        <f>IF(B87="","",IFERROR(VLOOKUP(B87,'السيارات'!$A$5:$F$104,6,FALSE),""))</f>
        <v/>
      </c>
      <c r="D87" s="11" t="n"/>
      <c r="E87" s="11" t="n"/>
      <c r="F87" s="11" t="n"/>
      <c r="G87" s="19" t="n"/>
      <c r="H87" s="17" t="n"/>
      <c r="I87" s="20">
        <f>IF(OR(G87="",H87="",N(G87)=0),"",H87/G87)</f>
        <v/>
      </c>
      <c r="J87" s="14" t="n"/>
      <c r="K87" s="11" t="n"/>
      <c r="L87" s="21" t="n"/>
      <c r="M87" s="11" t="n"/>
    </row>
    <row r="88">
      <c r="A88" s="10" t="n"/>
      <c r="B88" s="11" t="n"/>
      <c r="C88" s="12">
        <f>IF(B88="","",IFERROR(VLOOKUP(B88,'السيارات'!$A$5:$F$104,6,FALSE),""))</f>
        <v/>
      </c>
      <c r="D88" s="11" t="n"/>
      <c r="E88" s="11" t="n"/>
      <c r="F88" s="11" t="n"/>
      <c r="G88" s="19" t="n"/>
      <c r="H88" s="17" t="n"/>
      <c r="I88" s="20">
        <f>IF(OR(G88="",H88="",N(G88)=0),"",H88/G88)</f>
        <v/>
      </c>
      <c r="J88" s="14" t="n"/>
      <c r="K88" s="11" t="n"/>
      <c r="L88" s="21" t="n"/>
      <c r="M88" s="11" t="n"/>
    </row>
    <row r="89">
      <c r="A89" s="10" t="n"/>
      <c r="B89" s="11" t="n"/>
      <c r="C89" s="12">
        <f>IF(B89="","",IFERROR(VLOOKUP(B89,'السيارات'!$A$5:$F$104,6,FALSE),""))</f>
        <v/>
      </c>
      <c r="D89" s="11" t="n"/>
      <c r="E89" s="11" t="n"/>
      <c r="F89" s="11" t="n"/>
      <c r="G89" s="19" t="n"/>
      <c r="H89" s="17" t="n"/>
      <c r="I89" s="20">
        <f>IF(OR(G89="",H89="",N(G89)=0),"",H89/G89)</f>
        <v/>
      </c>
      <c r="J89" s="14" t="n"/>
      <c r="K89" s="11" t="n"/>
      <c r="L89" s="21" t="n"/>
      <c r="M89" s="11" t="n"/>
    </row>
    <row r="90">
      <c r="A90" s="10" t="n"/>
      <c r="B90" s="11" t="n"/>
      <c r="C90" s="12">
        <f>IF(B90="","",IFERROR(VLOOKUP(B90,'السيارات'!$A$5:$F$104,6,FALSE),""))</f>
        <v/>
      </c>
      <c r="D90" s="11" t="n"/>
      <c r="E90" s="11" t="n"/>
      <c r="F90" s="11" t="n"/>
      <c r="G90" s="19" t="n"/>
      <c r="H90" s="17" t="n"/>
      <c r="I90" s="20">
        <f>IF(OR(G90="",H90="",N(G90)=0),"",H90/G90)</f>
        <v/>
      </c>
      <c r="J90" s="14" t="n"/>
      <c r="K90" s="11" t="n"/>
      <c r="L90" s="21" t="n"/>
      <c r="M90" s="11" t="n"/>
    </row>
    <row r="91">
      <c r="A91" s="10" t="n"/>
      <c r="B91" s="11" t="n"/>
      <c r="C91" s="12">
        <f>IF(B91="","",IFERROR(VLOOKUP(B91,'السيارات'!$A$5:$F$104,6,FALSE),""))</f>
        <v/>
      </c>
      <c r="D91" s="11" t="n"/>
      <c r="E91" s="11" t="n"/>
      <c r="F91" s="11" t="n"/>
      <c r="G91" s="19" t="n"/>
      <c r="H91" s="17" t="n"/>
      <c r="I91" s="20">
        <f>IF(OR(G91="",H91="",N(G91)=0),"",H91/G91)</f>
        <v/>
      </c>
      <c r="J91" s="14" t="n"/>
      <c r="K91" s="11" t="n"/>
      <c r="L91" s="21" t="n"/>
      <c r="M91" s="11" t="n"/>
    </row>
    <row r="92">
      <c r="A92" s="10" t="n"/>
      <c r="B92" s="11" t="n"/>
      <c r="C92" s="12">
        <f>IF(B92="","",IFERROR(VLOOKUP(B92,'السيارات'!$A$5:$F$104,6,FALSE),""))</f>
        <v/>
      </c>
      <c r="D92" s="11" t="n"/>
      <c r="E92" s="11" t="n"/>
      <c r="F92" s="11" t="n"/>
      <c r="G92" s="19" t="n"/>
      <c r="H92" s="17" t="n"/>
      <c r="I92" s="20">
        <f>IF(OR(G92="",H92="",N(G92)=0),"",H92/G92)</f>
        <v/>
      </c>
      <c r="J92" s="14" t="n"/>
      <c r="K92" s="11" t="n"/>
      <c r="L92" s="21" t="n"/>
      <c r="M92" s="11" t="n"/>
    </row>
    <row r="93">
      <c r="A93" s="10" t="n"/>
      <c r="B93" s="11" t="n"/>
      <c r="C93" s="12">
        <f>IF(B93="","",IFERROR(VLOOKUP(B93,'السيارات'!$A$5:$F$104,6,FALSE),""))</f>
        <v/>
      </c>
      <c r="D93" s="11" t="n"/>
      <c r="E93" s="11" t="n"/>
      <c r="F93" s="11" t="n"/>
      <c r="G93" s="19" t="n"/>
      <c r="H93" s="17" t="n"/>
      <c r="I93" s="20">
        <f>IF(OR(G93="",H93="",N(G93)=0),"",H93/G93)</f>
        <v/>
      </c>
      <c r="J93" s="14" t="n"/>
      <c r="K93" s="11" t="n"/>
      <c r="L93" s="21" t="n"/>
      <c r="M93" s="11" t="n"/>
    </row>
    <row r="94">
      <c r="A94" s="10" t="n"/>
      <c r="B94" s="11" t="n"/>
      <c r="C94" s="12">
        <f>IF(B94="","",IFERROR(VLOOKUP(B94,'السيارات'!$A$5:$F$104,6,FALSE),""))</f>
        <v/>
      </c>
      <c r="D94" s="11" t="n"/>
      <c r="E94" s="11" t="n"/>
      <c r="F94" s="11" t="n"/>
      <c r="G94" s="19" t="n"/>
      <c r="H94" s="17" t="n"/>
      <c r="I94" s="20">
        <f>IF(OR(G94="",H94="",N(G94)=0),"",H94/G94)</f>
        <v/>
      </c>
      <c r="J94" s="14" t="n"/>
      <c r="K94" s="11" t="n"/>
      <c r="L94" s="21" t="n"/>
      <c r="M94" s="11" t="n"/>
    </row>
    <row r="95">
      <c r="A95" s="10" t="n"/>
      <c r="B95" s="11" t="n"/>
      <c r="C95" s="12">
        <f>IF(B95="","",IFERROR(VLOOKUP(B95,'السيارات'!$A$5:$F$104,6,FALSE),""))</f>
        <v/>
      </c>
      <c r="D95" s="11" t="n"/>
      <c r="E95" s="11" t="n"/>
      <c r="F95" s="11" t="n"/>
      <c r="G95" s="19" t="n"/>
      <c r="H95" s="17" t="n"/>
      <c r="I95" s="20">
        <f>IF(OR(G95="",H95="",N(G95)=0),"",H95/G95)</f>
        <v/>
      </c>
      <c r="J95" s="14" t="n"/>
      <c r="K95" s="11" t="n"/>
      <c r="L95" s="21" t="n"/>
      <c r="M95" s="11" t="n"/>
    </row>
    <row r="96">
      <c r="A96" s="10" t="n"/>
      <c r="B96" s="11" t="n"/>
      <c r="C96" s="12">
        <f>IF(B96="","",IFERROR(VLOOKUP(B96,'السيارات'!$A$5:$F$104,6,FALSE),""))</f>
        <v/>
      </c>
      <c r="D96" s="11" t="n"/>
      <c r="E96" s="11" t="n"/>
      <c r="F96" s="11" t="n"/>
      <c r="G96" s="19" t="n"/>
      <c r="H96" s="17" t="n"/>
      <c r="I96" s="20">
        <f>IF(OR(G96="",H96="",N(G96)=0),"",H96/G96)</f>
        <v/>
      </c>
      <c r="J96" s="14" t="n"/>
      <c r="K96" s="11" t="n"/>
      <c r="L96" s="21" t="n"/>
      <c r="M96" s="11" t="n"/>
    </row>
    <row r="97">
      <c r="A97" s="10" t="n"/>
      <c r="B97" s="11" t="n"/>
      <c r="C97" s="12">
        <f>IF(B97="","",IFERROR(VLOOKUP(B97,'السيارات'!$A$5:$F$104,6,FALSE),""))</f>
        <v/>
      </c>
      <c r="D97" s="11" t="n"/>
      <c r="E97" s="11" t="n"/>
      <c r="F97" s="11" t="n"/>
      <c r="G97" s="19" t="n"/>
      <c r="H97" s="17" t="n"/>
      <c r="I97" s="20">
        <f>IF(OR(G97="",H97="",N(G97)=0),"",H97/G97)</f>
        <v/>
      </c>
      <c r="J97" s="14" t="n"/>
      <c r="K97" s="11" t="n"/>
      <c r="L97" s="21" t="n"/>
      <c r="M97" s="11" t="n"/>
    </row>
    <row r="98">
      <c r="A98" s="10" t="n"/>
      <c r="B98" s="11" t="n"/>
      <c r="C98" s="12">
        <f>IF(B98="","",IFERROR(VLOOKUP(B98,'السيارات'!$A$5:$F$104,6,FALSE),""))</f>
        <v/>
      </c>
      <c r="D98" s="11" t="n"/>
      <c r="E98" s="11" t="n"/>
      <c r="F98" s="11" t="n"/>
      <c r="G98" s="19" t="n"/>
      <c r="H98" s="17" t="n"/>
      <c r="I98" s="20">
        <f>IF(OR(G98="",H98="",N(G98)=0),"",H98/G98)</f>
        <v/>
      </c>
      <c r="J98" s="14" t="n"/>
      <c r="K98" s="11" t="n"/>
      <c r="L98" s="21" t="n"/>
      <c r="M98" s="11" t="n"/>
    </row>
    <row r="99">
      <c r="A99" s="10" t="n"/>
      <c r="B99" s="11" t="n"/>
      <c r="C99" s="12">
        <f>IF(B99="","",IFERROR(VLOOKUP(B99,'السيارات'!$A$5:$F$104,6,FALSE),""))</f>
        <v/>
      </c>
      <c r="D99" s="11" t="n"/>
      <c r="E99" s="11" t="n"/>
      <c r="F99" s="11" t="n"/>
      <c r="G99" s="19" t="n"/>
      <c r="H99" s="17" t="n"/>
      <c r="I99" s="20">
        <f>IF(OR(G99="",H99="",N(G99)=0),"",H99/G99)</f>
        <v/>
      </c>
      <c r="J99" s="14" t="n"/>
      <c r="K99" s="11" t="n"/>
      <c r="L99" s="21" t="n"/>
      <c r="M99" s="11" t="n"/>
    </row>
    <row r="100">
      <c r="A100" s="10" t="n"/>
      <c r="B100" s="11" t="n"/>
      <c r="C100" s="12">
        <f>IF(B100="","",IFERROR(VLOOKUP(B100,'السيارات'!$A$5:$F$104,6,FALSE),""))</f>
        <v/>
      </c>
      <c r="D100" s="11" t="n"/>
      <c r="E100" s="11" t="n"/>
      <c r="F100" s="11" t="n"/>
      <c r="G100" s="19" t="n"/>
      <c r="H100" s="17" t="n"/>
      <c r="I100" s="20">
        <f>IF(OR(G100="",H100="",N(G100)=0),"",H100/G100)</f>
        <v/>
      </c>
      <c r="J100" s="14" t="n"/>
      <c r="K100" s="11" t="n"/>
      <c r="L100" s="21" t="n"/>
      <c r="M100" s="11" t="n"/>
    </row>
    <row r="101">
      <c r="A101" s="10" t="n"/>
      <c r="B101" s="11" t="n"/>
      <c r="C101" s="12">
        <f>IF(B101="","",IFERROR(VLOOKUP(B101,'السيارات'!$A$5:$F$104,6,FALSE),""))</f>
        <v/>
      </c>
      <c r="D101" s="11" t="n"/>
      <c r="E101" s="11" t="n"/>
      <c r="F101" s="11" t="n"/>
      <c r="G101" s="19" t="n"/>
      <c r="H101" s="17" t="n"/>
      <c r="I101" s="20">
        <f>IF(OR(G101="",H101="",N(G101)=0),"",H101/G101)</f>
        <v/>
      </c>
      <c r="J101" s="14" t="n"/>
      <c r="K101" s="11" t="n"/>
      <c r="L101" s="21" t="n"/>
      <c r="M101" s="11" t="n"/>
    </row>
    <row r="102">
      <c r="A102" s="10" t="n"/>
      <c r="B102" s="11" t="n"/>
      <c r="C102" s="12">
        <f>IF(B102="","",IFERROR(VLOOKUP(B102,'السيارات'!$A$5:$F$104,6,FALSE),""))</f>
        <v/>
      </c>
      <c r="D102" s="11" t="n"/>
      <c r="E102" s="11" t="n"/>
      <c r="F102" s="11" t="n"/>
      <c r="G102" s="19" t="n"/>
      <c r="H102" s="17" t="n"/>
      <c r="I102" s="20">
        <f>IF(OR(G102="",H102="",N(G102)=0),"",H102/G102)</f>
        <v/>
      </c>
      <c r="J102" s="14" t="n"/>
      <c r="K102" s="11" t="n"/>
      <c r="L102" s="21" t="n"/>
      <c r="M102" s="11" t="n"/>
    </row>
    <row r="103">
      <c r="A103" s="10" t="n"/>
      <c r="B103" s="11" t="n"/>
      <c r="C103" s="12">
        <f>IF(B103="","",IFERROR(VLOOKUP(B103,'السيارات'!$A$5:$F$104,6,FALSE),""))</f>
        <v/>
      </c>
      <c r="D103" s="11" t="n"/>
      <c r="E103" s="11" t="n"/>
      <c r="F103" s="11" t="n"/>
      <c r="G103" s="19" t="n"/>
      <c r="H103" s="17" t="n"/>
      <c r="I103" s="20">
        <f>IF(OR(G103="",H103="",N(G103)=0),"",H103/G103)</f>
        <v/>
      </c>
      <c r="J103" s="14" t="n"/>
      <c r="K103" s="11" t="n"/>
      <c r="L103" s="21" t="n"/>
      <c r="M103" s="11" t="n"/>
    </row>
    <row r="104">
      <c r="A104" s="10" t="n"/>
      <c r="B104" s="11" t="n"/>
      <c r="C104" s="12">
        <f>IF(B104="","",IFERROR(VLOOKUP(B104,'السيارات'!$A$5:$F$104,6,FALSE),""))</f>
        <v/>
      </c>
      <c r="D104" s="11" t="n"/>
      <c r="E104" s="11" t="n"/>
      <c r="F104" s="11" t="n"/>
      <c r="G104" s="19" t="n"/>
      <c r="H104" s="17" t="n"/>
      <c r="I104" s="20">
        <f>IF(OR(G104="",H104="",N(G104)=0),"",H104/G104)</f>
        <v/>
      </c>
      <c r="J104" s="14" t="n"/>
      <c r="K104" s="11" t="n"/>
      <c r="L104" s="21" t="n"/>
      <c r="M104" s="11" t="n"/>
    </row>
    <row r="105">
      <c r="A105" s="10" t="n"/>
      <c r="B105" s="11" t="n"/>
      <c r="C105" s="12">
        <f>IF(B105="","",IFERROR(VLOOKUP(B105,'السيارات'!$A$5:$F$104,6,FALSE),""))</f>
        <v/>
      </c>
      <c r="D105" s="11" t="n"/>
      <c r="E105" s="11" t="n"/>
      <c r="F105" s="11" t="n"/>
      <c r="G105" s="19" t="n"/>
      <c r="H105" s="17" t="n"/>
      <c r="I105" s="20">
        <f>IF(OR(G105="",H105="",N(G105)=0),"",H105/G105)</f>
        <v/>
      </c>
      <c r="J105" s="14" t="n"/>
      <c r="K105" s="11" t="n"/>
      <c r="L105" s="21" t="n"/>
      <c r="M105" s="11" t="n"/>
    </row>
    <row r="106">
      <c r="A106" s="10" t="n"/>
      <c r="B106" s="11" t="n"/>
      <c r="C106" s="12">
        <f>IF(B106="","",IFERROR(VLOOKUP(B106,'السيارات'!$A$5:$F$104,6,FALSE),""))</f>
        <v/>
      </c>
      <c r="D106" s="11" t="n"/>
      <c r="E106" s="11" t="n"/>
      <c r="F106" s="11" t="n"/>
      <c r="G106" s="19" t="n"/>
      <c r="H106" s="17" t="n"/>
      <c r="I106" s="20">
        <f>IF(OR(G106="",H106="",N(G106)=0),"",H106/G106)</f>
        <v/>
      </c>
      <c r="J106" s="14" t="n"/>
      <c r="K106" s="11" t="n"/>
      <c r="L106" s="21" t="n"/>
      <c r="M106" s="11" t="n"/>
    </row>
    <row r="107">
      <c r="A107" s="10" t="n"/>
      <c r="B107" s="11" t="n"/>
      <c r="C107" s="12">
        <f>IF(B107="","",IFERROR(VLOOKUP(B107,'السيارات'!$A$5:$F$104,6,FALSE),""))</f>
        <v/>
      </c>
      <c r="D107" s="11" t="n"/>
      <c r="E107" s="11" t="n"/>
      <c r="F107" s="11" t="n"/>
      <c r="G107" s="19" t="n"/>
      <c r="H107" s="17" t="n"/>
      <c r="I107" s="20">
        <f>IF(OR(G107="",H107="",N(G107)=0),"",H107/G107)</f>
        <v/>
      </c>
      <c r="J107" s="14" t="n"/>
      <c r="K107" s="11" t="n"/>
      <c r="L107" s="21" t="n"/>
      <c r="M107" s="11" t="n"/>
    </row>
    <row r="108">
      <c r="A108" s="10" t="n"/>
      <c r="B108" s="11" t="n"/>
      <c r="C108" s="12">
        <f>IF(B108="","",IFERROR(VLOOKUP(B108,'السيارات'!$A$5:$F$104,6,FALSE),""))</f>
        <v/>
      </c>
      <c r="D108" s="11" t="n"/>
      <c r="E108" s="11" t="n"/>
      <c r="F108" s="11" t="n"/>
      <c r="G108" s="19" t="n"/>
      <c r="H108" s="17" t="n"/>
      <c r="I108" s="20">
        <f>IF(OR(G108="",H108="",N(G108)=0),"",H108/G108)</f>
        <v/>
      </c>
      <c r="J108" s="14" t="n"/>
      <c r="K108" s="11" t="n"/>
      <c r="L108" s="21" t="n"/>
      <c r="M108" s="11" t="n"/>
    </row>
    <row r="109">
      <c r="A109" s="10" t="n"/>
      <c r="B109" s="11" t="n"/>
      <c r="C109" s="12">
        <f>IF(B109="","",IFERROR(VLOOKUP(B109,'السيارات'!$A$5:$F$104,6,FALSE),""))</f>
        <v/>
      </c>
      <c r="D109" s="11" t="n"/>
      <c r="E109" s="11" t="n"/>
      <c r="F109" s="11" t="n"/>
      <c r="G109" s="19" t="n"/>
      <c r="H109" s="17" t="n"/>
      <c r="I109" s="20">
        <f>IF(OR(G109="",H109="",N(G109)=0),"",H109/G109)</f>
        <v/>
      </c>
      <c r="J109" s="14" t="n"/>
      <c r="K109" s="11" t="n"/>
      <c r="L109" s="21" t="n"/>
      <c r="M109" s="11" t="n"/>
    </row>
    <row r="110">
      <c r="A110" s="10" t="n"/>
      <c r="B110" s="11" t="n"/>
      <c r="C110" s="12">
        <f>IF(B110="","",IFERROR(VLOOKUP(B110,'السيارات'!$A$5:$F$104,6,FALSE),""))</f>
        <v/>
      </c>
      <c r="D110" s="11" t="n"/>
      <c r="E110" s="11" t="n"/>
      <c r="F110" s="11" t="n"/>
      <c r="G110" s="19" t="n"/>
      <c r="H110" s="17" t="n"/>
      <c r="I110" s="20">
        <f>IF(OR(G110="",H110="",N(G110)=0),"",H110/G110)</f>
        <v/>
      </c>
      <c r="J110" s="14" t="n"/>
      <c r="K110" s="11" t="n"/>
      <c r="L110" s="21" t="n"/>
      <c r="M110" s="11" t="n"/>
    </row>
    <row r="111">
      <c r="A111" s="10" t="n"/>
      <c r="B111" s="11" t="n"/>
      <c r="C111" s="12">
        <f>IF(B111="","",IFERROR(VLOOKUP(B111,'السيارات'!$A$5:$F$104,6,FALSE),""))</f>
        <v/>
      </c>
      <c r="D111" s="11" t="n"/>
      <c r="E111" s="11" t="n"/>
      <c r="F111" s="11" t="n"/>
      <c r="G111" s="19" t="n"/>
      <c r="H111" s="17" t="n"/>
      <c r="I111" s="20">
        <f>IF(OR(G111="",H111="",N(G111)=0),"",H111/G111)</f>
        <v/>
      </c>
      <c r="J111" s="14" t="n"/>
      <c r="K111" s="11" t="n"/>
      <c r="L111" s="21" t="n"/>
      <c r="M111" s="11" t="n"/>
    </row>
    <row r="112">
      <c r="A112" s="10" t="n"/>
      <c r="B112" s="11" t="n"/>
      <c r="C112" s="12">
        <f>IF(B112="","",IFERROR(VLOOKUP(B112,'السيارات'!$A$5:$F$104,6,FALSE),""))</f>
        <v/>
      </c>
      <c r="D112" s="11" t="n"/>
      <c r="E112" s="11" t="n"/>
      <c r="F112" s="11" t="n"/>
      <c r="G112" s="19" t="n"/>
      <c r="H112" s="17" t="n"/>
      <c r="I112" s="20">
        <f>IF(OR(G112="",H112="",N(G112)=0),"",H112/G112)</f>
        <v/>
      </c>
      <c r="J112" s="14" t="n"/>
      <c r="K112" s="11" t="n"/>
      <c r="L112" s="21" t="n"/>
      <c r="M112" s="11" t="n"/>
    </row>
    <row r="113">
      <c r="A113" s="10" t="n"/>
      <c r="B113" s="11" t="n"/>
      <c r="C113" s="12">
        <f>IF(B113="","",IFERROR(VLOOKUP(B113,'السيارات'!$A$5:$F$104,6,FALSE),""))</f>
        <v/>
      </c>
      <c r="D113" s="11" t="n"/>
      <c r="E113" s="11" t="n"/>
      <c r="F113" s="11" t="n"/>
      <c r="G113" s="19" t="n"/>
      <c r="H113" s="17" t="n"/>
      <c r="I113" s="20">
        <f>IF(OR(G113="",H113="",N(G113)=0),"",H113/G113)</f>
        <v/>
      </c>
      <c r="J113" s="14" t="n"/>
      <c r="K113" s="11" t="n"/>
      <c r="L113" s="21" t="n"/>
      <c r="M113" s="11" t="n"/>
    </row>
    <row r="114">
      <c r="A114" s="10" t="n"/>
      <c r="B114" s="11" t="n"/>
      <c r="C114" s="12">
        <f>IF(B114="","",IFERROR(VLOOKUP(B114,'السيارات'!$A$5:$F$104,6,FALSE),""))</f>
        <v/>
      </c>
      <c r="D114" s="11" t="n"/>
      <c r="E114" s="11" t="n"/>
      <c r="F114" s="11" t="n"/>
      <c r="G114" s="19" t="n"/>
      <c r="H114" s="17" t="n"/>
      <c r="I114" s="20">
        <f>IF(OR(G114="",H114="",N(G114)=0),"",H114/G114)</f>
        <v/>
      </c>
      <c r="J114" s="14" t="n"/>
      <c r="K114" s="11" t="n"/>
      <c r="L114" s="21" t="n"/>
      <c r="M114" s="11" t="n"/>
    </row>
    <row r="115">
      <c r="A115" s="10" t="n"/>
      <c r="B115" s="11" t="n"/>
      <c r="C115" s="12">
        <f>IF(B115="","",IFERROR(VLOOKUP(B115,'السيارات'!$A$5:$F$104,6,FALSE),""))</f>
        <v/>
      </c>
      <c r="D115" s="11" t="n"/>
      <c r="E115" s="11" t="n"/>
      <c r="F115" s="11" t="n"/>
      <c r="G115" s="19" t="n"/>
      <c r="H115" s="17" t="n"/>
      <c r="I115" s="20">
        <f>IF(OR(G115="",H115="",N(G115)=0),"",H115/G115)</f>
        <v/>
      </c>
      <c r="J115" s="14" t="n"/>
      <c r="K115" s="11" t="n"/>
      <c r="L115" s="21" t="n"/>
      <c r="M115" s="11" t="n"/>
    </row>
    <row r="116">
      <c r="A116" s="10" t="n"/>
      <c r="B116" s="11" t="n"/>
      <c r="C116" s="12">
        <f>IF(B116="","",IFERROR(VLOOKUP(B116,'السيارات'!$A$5:$F$104,6,FALSE),""))</f>
        <v/>
      </c>
      <c r="D116" s="11" t="n"/>
      <c r="E116" s="11" t="n"/>
      <c r="F116" s="11" t="n"/>
      <c r="G116" s="19" t="n"/>
      <c r="H116" s="17" t="n"/>
      <c r="I116" s="20">
        <f>IF(OR(G116="",H116="",N(G116)=0),"",H116/G116)</f>
        <v/>
      </c>
      <c r="J116" s="14" t="n"/>
      <c r="K116" s="11" t="n"/>
      <c r="L116" s="21" t="n"/>
      <c r="M116" s="11" t="n"/>
    </row>
    <row r="117">
      <c r="A117" s="10" t="n"/>
      <c r="B117" s="11" t="n"/>
      <c r="C117" s="12">
        <f>IF(B117="","",IFERROR(VLOOKUP(B117,'السيارات'!$A$5:$F$104,6,FALSE),""))</f>
        <v/>
      </c>
      <c r="D117" s="11" t="n"/>
      <c r="E117" s="11" t="n"/>
      <c r="F117" s="11" t="n"/>
      <c r="G117" s="19" t="n"/>
      <c r="H117" s="17" t="n"/>
      <c r="I117" s="20">
        <f>IF(OR(G117="",H117="",N(G117)=0),"",H117/G117)</f>
        <v/>
      </c>
      <c r="J117" s="14" t="n"/>
      <c r="K117" s="11" t="n"/>
      <c r="L117" s="21" t="n"/>
      <c r="M117" s="11" t="n"/>
    </row>
    <row r="118">
      <c r="A118" s="10" t="n"/>
      <c r="B118" s="11" t="n"/>
      <c r="C118" s="12">
        <f>IF(B118="","",IFERROR(VLOOKUP(B118,'السيارات'!$A$5:$F$104,6,FALSE),""))</f>
        <v/>
      </c>
      <c r="D118" s="11" t="n"/>
      <c r="E118" s="11" t="n"/>
      <c r="F118" s="11" t="n"/>
      <c r="G118" s="19" t="n"/>
      <c r="H118" s="17" t="n"/>
      <c r="I118" s="20">
        <f>IF(OR(G118="",H118="",N(G118)=0),"",H118/G118)</f>
        <v/>
      </c>
      <c r="J118" s="14" t="n"/>
      <c r="K118" s="11" t="n"/>
      <c r="L118" s="21" t="n"/>
      <c r="M118" s="11" t="n"/>
    </row>
    <row r="119">
      <c r="A119" s="10" t="n"/>
      <c r="B119" s="11" t="n"/>
      <c r="C119" s="12">
        <f>IF(B119="","",IFERROR(VLOOKUP(B119,'السيارات'!$A$5:$F$104,6,FALSE),""))</f>
        <v/>
      </c>
      <c r="D119" s="11" t="n"/>
      <c r="E119" s="11" t="n"/>
      <c r="F119" s="11" t="n"/>
      <c r="G119" s="19" t="n"/>
      <c r="H119" s="17" t="n"/>
      <c r="I119" s="20">
        <f>IF(OR(G119="",H119="",N(G119)=0),"",H119/G119)</f>
        <v/>
      </c>
      <c r="J119" s="14" t="n"/>
      <c r="K119" s="11" t="n"/>
      <c r="L119" s="21" t="n"/>
      <c r="M119" s="11" t="n"/>
    </row>
    <row r="120">
      <c r="A120" s="10" t="n"/>
      <c r="B120" s="11" t="n"/>
      <c r="C120" s="12">
        <f>IF(B120="","",IFERROR(VLOOKUP(B120,'السيارات'!$A$5:$F$104,6,FALSE),""))</f>
        <v/>
      </c>
      <c r="D120" s="11" t="n"/>
      <c r="E120" s="11" t="n"/>
      <c r="F120" s="11" t="n"/>
      <c r="G120" s="19" t="n"/>
      <c r="H120" s="17" t="n"/>
      <c r="I120" s="20">
        <f>IF(OR(G120="",H120="",N(G120)=0),"",H120/G120)</f>
        <v/>
      </c>
      <c r="J120" s="14" t="n"/>
      <c r="K120" s="11" t="n"/>
      <c r="L120" s="21" t="n"/>
      <c r="M120" s="11" t="n"/>
    </row>
    <row r="121">
      <c r="A121" s="10" t="n"/>
      <c r="B121" s="11" t="n"/>
      <c r="C121" s="12">
        <f>IF(B121="","",IFERROR(VLOOKUP(B121,'السيارات'!$A$5:$F$104,6,FALSE),""))</f>
        <v/>
      </c>
      <c r="D121" s="11" t="n"/>
      <c r="E121" s="11" t="n"/>
      <c r="F121" s="11" t="n"/>
      <c r="G121" s="19" t="n"/>
      <c r="H121" s="17" t="n"/>
      <c r="I121" s="20">
        <f>IF(OR(G121="",H121="",N(G121)=0),"",H121/G121)</f>
        <v/>
      </c>
      <c r="J121" s="14" t="n"/>
      <c r="K121" s="11" t="n"/>
      <c r="L121" s="21" t="n"/>
      <c r="M121" s="11" t="n"/>
    </row>
    <row r="122">
      <c r="A122" s="10" t="n"/>
      <c r="B122" s="11" t="n"/>
      <c r="C122" s="12">
        <f>IF(B122="","",IFERROR(VLOOKUP(B122,'السيارات'!$A$5:$F$104,6,FALSE),""))</f>
        <v/>
      </c>
      <c r="D122" s="11" t="n"/>
      <c r="E122" s="11" t="n"/>
      <c r="F122" s="11" t="n"/>
      <c r="G122" s="19" t="n"/>
      <c r="H122" s="17" t="n"/>
      <c r="I122" s="20">
        <f>IF(OR(G122="",H122="",N(G122)=0),"",H122/G122)</f>
        <v/>
      </c>
      <c r="J122" s="14" t="n"/>
      <c r="K122" s="11" t="n"/>
      <c r="L122" s="21" t="n"/>
      <c r="M122" s="11" t="n"/>
    </row>
    <row r="123">
      <c r="A123" s="10" t="n"/>
      <c r="B123" s="11" t="n"/>
      <c r="C123" s="12">
        <f>IF(B123="","",IFERROR(VLOOKUP(B123,'السيارات'!$A$5:$F$104,6,FALSE),""))</f>
        <v/>
      </c>
      <c r="D123" s="11" t="n"/>
      <c r="E123" s="11" t="n"/>
      <c r="F123" s="11" t="n"/>
      <c r="G123" s="19" t="n"/>
      <c r="H123" s="17" t="n"/>
      <c r="I123" s="20">
        <f>IF(OR(G123="",H123="",N(G123)=0),"",H123/G123)</f>
        <v/>
      </c>
      <c r="J123" s="14" t="n"/>
      <c r="K123" s="11" t="n"/>
      <c r="L123" s="21" t="n"/>
      <c r="M123" s="11" t="n"/>
    </row>
    <row r="124">
      <c r="A124" s="10" t="n"/>
      <c r="B124" s="11" t="n"/>
      <c r="C124" s="12">
        <f>IF(B124="","",IFERROR(VLOOKUP(B124,'السيارات'!$A$5:$F$104,6,FALSE),""))</f>
        <v/>
      </c>
      <c r="D124" s="11" t="n"/>
      <c r="E124" s="11" t="n"/>
      <c r="F124" s="11" t="n"/>
      <c r="G124" s="19" t="n"/>
      <c r="H124" s="17" t="n"/>
      <c r="I124" s="20">
        <f>IF(OR(G124="",H124="",N(G124)=0),"",H124/G124)</f>
        <v/>
      </c>
      <c r="J124" s="14" t="n"/>
      <c r="K124" s="11" t="n"/>
      <c r="L124" s="21" t="n"/>
      <c r="M124" s="11" t="n"/>
    </row>
    <row r="125">
      <c r="A125" s="10" t="n"/>
      <c r="B125" s="11" t="n"/>
      <c r="C125" s="12">
        <f>IF(B125="","",IFERROR(VLOOKUP(B125,'السيارات'!$A$5:$F$104,6,FALSE),""))</f>
        <v/>
      </c>
      <c r="D125" s="11" t="n"/>
      <c r="E125" s="11" t="n"/>
      <c r="F125" s="11" t="n"/>
      <c r="G125" s="19" t="n"/>
      <c r="H125" s="17" t="n"/>
      <c r="I125" s="20">
        <f>IF(OR(G125="",H125="",N(G125)=0),"",H125/G125)</f>
        <v/>
      </c>
      <c r="J125" s="14" t="n"/>
      <c r="K125" s="11" t="n"/>
      <c r="L125" s="21" t="n"/>
      <c r="M125" s="11" t="n"/>
    </row>
    <row r="126">
      <c r="A126" s="10" t="n"/>
      <c r="B126" s="11" t="n"/>
      <c r="C126" s="12">
        <f>IF(B126="","",IFERROR(VLOOKUP(B126,'السيارات'!$A$5:$F$104,6,FALSE),""))</f>
        <v/>
      </c>
      <c r="D126" s="11" t="n"/>
      <c r="E126" s="11" t="n"/>
      <c r="F126" s="11" t="n"/>
      <c r="G126" s="19" t="n"/>
      <c r="H126" s="17" t="n"/>
      <c r="I126" s="20">
        <f>IF(OR(G126="",H126="",N(G126)=0),"",H126/G126)</f>
        <v/>
      </c>
      <c r="J126" s="14" t="n"/>
      <c r="K126" s="11" t="n"/>
      <c r="L126" s="21" t="n"/>
      <c r="M126" s="11" t="n"/>
    </row>
    <row r="127">
      <c r="A127" s="10" t="n"/>
      <c r="B127" s="11" t="n"/>
      <c r="C127" s="12">
        <f>IF(B127="","",IFERROR(VLOOKUP(B127,'السيارات'!$A$5:$F$104,6,FALSE),""))</f>
        <v/>
      </c>
      <c r="D127" s="11" t="n"/>
      <c r="E127" s="11" t="n"/>
      <c r="F127" s="11" t="n"/>
      <c r="G127" s="19" t="n"/>
      <c r="H127" s="17" t="n"/>
      <c r="I127" s="20">
        <f>IF(OR(G127="",H127="",N(G127)=0),"",H127/G127)</f>
        <v/>
      </c>
      <c r="J127" s="14" t="n"/>
      <c r="K127" s="11" t="n"/>
      <c r="L127" s="21" t="n"/>
      <c r="M127" s="11" t="n"/>
    </row>
    <row r="128">
      <c r="A128" s="10" t="n"/>
      <c r="B128" s="11" t="n"/>
      <c r="C128" s="12">
        <f>IF(B128="","",IFERROR(VLOOKUP(B128,'السيارات'!$A$5:$F$104,6,FALSE),""))</f>
        <v/>
      </c>
      <c r="D128" s="11" t="n"/>
      <c r="E128" s="11" t="n"/>
      <c r="F128" s="11" t="n"/>
      <c r="G128" s="19" t="n"/>
      <c r="H128" s="17" t="n"/>
      <c r="I128" s="20">
        <f>IF(OR(G128="",H128="",N(G128)=0),"",H128/G128)</f>
        <v/>
      </c>
      <c r="J128" s="14" t="n"/>
      <c r="K128" s="11" t="n"/>
      <c r="L128" s="21" t="n"/>
      <c r="M128" s="11" t="n"/>
    </row>
    <row r="129">
      <c r="A129" s="10" t="n"/>
      <c r="B129" s="11" t="n"/>
      <c r="C129" s="12">
        <f>IF(B129="","",IFERROR(VLOOKUP(B129,'السيارات'!$A$5:$F$104,6,FALSE),""))</f>
        <v/>
      </c>
      <c r="D129" s="11" t="n"/>
      <c r="E129" s="11" t="n"/>
      <c r="F129" s="11" t="n"/>
      <c r="G129" s="19" t="n"/>
      <c r="H129" s="17" t="n"/>
      <c r="I129" s="20">
        <f>IF(OR(G129="",H129="",N(G129)=0),"",H129/G129)</f>
        <v/>
      </c>
      <c r="J129" s="14" t="n"/>
      <c r="K129" s="11" t="n"/>
      <c r="L129" s="21" t="n"/>
      <c r="M129" s="11" t="n"/>
    </row>
    <row r="130">
      <c r="A130" s="10" t="n"/>
      <c r="B130" s="11" t="n"/>
      <c r="C130" s="12">
        <f>IF(B130="","",IFERROR(VLOOKUP(B130,'السيارات'!$A$5:$F$104,6,FALSE),""))</f>
        <v/>
      </c>
      <c r="D130" s="11" t="n"/>
      <c r="E130" s="11" t="n"/>
      <c r="F130" s="11" t="n"/>
      <c r="G130" s="19" t="n"/>
      <c r="H130" s="17" t="n"/>
      <c r="I130" s="20">
        <f>IF(OR(G130="",H130="",N(G130)=0),"",H130/G130)</f>
        <v/>
      </c>
      <c r="J130" s="14" t="n"/>
      <c r="K130" s="11" t="n"/>
      <c r="L130" s="21" t="n"/>
      <c r="M130" s="11" t="n"/>
    </row>
    <row r="131">
      <c r="A131" s="10" t="n"/>
      <c r="B131" s="11" t="n"/>
      <c r="C131" s="12">
        <f>IF(B131="","",IFERROR(VLOOKUP(B131,'السيارات'!$A$5:$F$104,6,FALSE),""))</f>
        <v/>
      </c>
      <c r="D131" s="11" t="n"/>
      <c r="E131" s="11" t="n"/>
      <c r="F131" s="11" t="n"/>
      <c r="G131" s="19" t="n"/>
      <c r="H131" s="17" t="n"/>
      <c r="I131" s="20">
        <f>IF(OR(G131="",H131="",N(G131)=0),"",H131/G131)</f>
        <v/>
      </c>
      <c r="J131" s="14" t="n"/>
      <c r="K131" s="11" t="n"/>
      <c r="L131" s="21" t="n"/>
      <c r="M131" s="11" t="n"/>
    </row>
    <row r="132">
      <c r="A132" s="10" t="n"/>
      <c r="B132" s="11" t="n"/>
      <c r="C132" s="12">
        <f>IF(B132="","",IFERROR(VLOOKUP(B132,'السيارات'!$A$5:$F$104,6,FALSE),""))</f>
        <v/>
      </c>
      <c r="D132" s="11" t="n"/>
      <c r="E132" s="11" t="n"/>
      <c r="F132" s="11" t="n"/>
      <c r="G132" s="19" t="n"/>
      <c r="H132" s="17" t="n"/>
      <c r="I132" s="20">
        <f>IF(OR(G132="",H132="",N(G132)=0),"",H132/G132)</f>
        <v/>
      </c>
      <c r="J132" s="14" t="n"/>
      <c r="K132" s="11" t="n"/>
      <c r="L132" s="21" t="n"/>
      <c r="M132" s="11" t="n"/>
    </row>
    <row r="133">
      <c r="A133" s="10" t="n"/>
      <c r="B133" s="11" t="n"/>
      <c r="C133" s="12">
        <f>IF(B133="","",IFERROR(VLOOKUP(B133,'السيارات'!$A$5:$F$104,6,FALSE),""))</f>
        <v/>
      </c>
      <c r="D133" s="11" t="n"/>
      <c r="E133" s="11" t="n"/>
      <c r="F133" s="11" t="n"/>
      <c r="G133" s="19" t="n"/>
      <c r="H133" s="17" t="n"/>
      <c r="I133" s="20">
        <f>IF(OR(G133="",H133="",N(G133)=0),"",H133/G133)</f>
        <v/>
      </c>
      <c r="J133" s="14" t="n"/>
      <c r="K133" s="11" t="n"/>
      <c r="L133" s="21" t="n"/>
      <c r="M133" s="11" t="n"/>
    </row>
    <row r="134">
      <c r="A134" s="10" t="n"/>
      <c r="B134" s="11" t="n"/>
      <c r="C134" s="12">
        <f>IF(B134="","",IFERROR(VLOOKUP(B134,'السيارات'!$A$5:$F$104,6,FALSE),""))</f>
        <v/>
      </c>
      <c r="D134" s="11" t="n"/>
      <c r="E134" s="11" t="n"/>
      <c r="F134" s="11" t="n"/>
      <c r="G134" s="19" t="n"/>
      <c r="H134" s="17" t="n"/>
      <c r="I134" s="20">
        <f>IF(OR(G134="",H134="",N(G134)=0),"",H134/G134)</f>
        <v/>
      </c>
      <c r="J134" s="14" t="n"/>
      <c r="K134" s="11" t="n"/>
      <c r="L134" s="21" t="n"/>
      <c r="M134" s="11" t="n"/>
    </row>
    <row r="135">
      <c r="A135" s="10" t="n"/>
      <c r="B135" s="11" t="n"/>
      <c r="C135" s="12">
        <f>IF(B135="","",IFERROR(VLOOKUP(B135,'السيارات'!$A$5:$F$104,6,FALSE),""))</f>
        <v/>
      </c>
      <c r="D135" s="11" t="n"/>
      <c r="E135" s="11" t="n"/>
      <c r="F135" s="11" t="n"/>
      <c r="G135" s="19" t="n"/>
      <c r="H135" s="17" t="n"/>
      <c r="I135" s="20">
        <f>IF(OR(G135="",H135="",N(G135)=0),"",H135/G135)</f>
        <v/>
      </c>
      <c r="J135" s="14" t="n"/>
      <c r="K135" s="11" t="n"/>
      <c r="L135" s="21" t="n"/>
      <c r="M135" s="11" t="n"/>
    </row>
    <row r="136">
      <c r="A136" s="10" t="n"/>
      <c r="B136" s="11" t="n"/>
      <c r="C136" s="12">
        <f>IF(B136="","",IFERROR(VLOOKUP(B136,'السيارات'!$A$5:$F$104,6,FALSE),""))</f>
        <v/>
      </c>
      <c r="D136" s="11" t="n"/>
      <c r="E136" s="11" t="n"/>
      <c r="F136" s="11" t="n"/>
      <c r="G136" s="19" t="n"/>
      <c r="H136" s="17" t="n"/>
      <c r="I136" s="20">
        <f>IF(OR(G136="",H136="",N(G136)=0),"",H136/G136)</f>
        <v/>
      </c>
      <c r="J136" s="14" t="n"/>
      <c r="K136" s="11" t="n"/>
      <c r="L136" s="21" t="n"/>
      <c r="M136" s="11" t="n"/>
    </row>
    <row r="137">
      <c r="A137" s="10" t="n"/>
      <c r="B137" s="11" t="n"/>
      <c r="C137" s="12">
        <f>IF(B137="","",IFERROR(VLOOKUP(B137,'السيارات'!$A$5:$F$104,6,FALSE),""))</f>
        <v/>
      </c>
      <c r="D137" s="11" t="n"/>
      <c r="E137" s="11" t="n"/>
      <c r="F137" s="11" t="n"/>
      <c r="G137" s="19" t="n"/>
      <c r="H137" s="17" t="n"/>
      <c r="I137" s="20">
        <f>IF(OR(G137="",H137="",N(G137)=0),"",H137/G137)</f>
        <v/>
      </c>
      <c r="J137" s="14" t="n"/>
      <c r="K137" s="11" t="n"/>
      <c r="L137" s="21" t="n"/>
      <c r="M137" s="11" t="n"/>
    </row>
    <row r="138">
      <c r="A138" s="10" t="n"/>
      <c r="B138" s="11" t="n"/>
      <c r="C138" s="12">
        <f>IF(B138="","",IFERROR(VLOOKUP(B138,'السيارات'!$A$5:$F$104,6,FALSE),""))</f>
        <v/>
      </c>
      <c r="D138" s="11" t="n"/>
      <c r="E138" s="11" t="n"/>
      <c r="F138" s="11" t="n"/>
      <c r="G138" s="19" t="n"/>
      <c r="H138" s="17" t="n"/>
      <c r="I138" s="20">
        <f>IF(OR(G138="",H138="",N(G138)=0),"",H138/G138)</f>
        <v/>
      </c>
      <c r="J138" s="14" t="n"/>
      <c r="K138" s="11" t="n"/>
      <c r="L138" s="21" t="n"/>
      <c r="M138" s="11" t="n"/>
    </row>
    <row r="139">
      <c r="A139" s="10" t="n"/>
      <c r="B139" s="11" t="n"/>
      <c r="C139" s="12">
        <f>IF(B139="","",IFERROR(VLOOKUP(B139,'السيارات'!$A$5:$F$104,6,FALSE),""))</f>
        <v/>
      </c>
      <c r="D139" s="11" t="n"/>
      <c r="E139" s="11" t="n"/>
      <c r="F139" s="11" t="n"/>
      <c r="G139" s="19" t="n"/>
      <c r="H139" s="17" t="n"/>
      <c r="I139" s="20">
        <f>IF(OR(G139="",H139="",N(G139)=0),"",H139/G139)</f>
        <v/>
      </c>
      <c r="J139" s="14" t="n"/>
      <c r="K139" s="11" t="n"/>
      <c r="L139" s="21" t="n"/>
      <c r="M139" s="11" t="n"/>
    </row>
    <row r="140">
      <c r="A140" s="10" t="n"/>
      <c r="B140" s="11" t="n"/>
      <c r="C140" s="12">
        <f>IF(B140="","",IFERROR(VLOOKUP(B140,'السيارات'!$A$5:$F$104,6,FALSE),""))</f>
        <v/>
      </c>
      <c r="D140" s="11" t="n"/>
      <c r="E140" s="11" t="n"/>
      <c r="F140" s="11" t="n"/>
      <c r="G140" s="19" t="n"/>
      <c r="H140" s="17" t="n"/>
      <c r="I140" s="20">
        <f>IF(OR(G140="",H140="",N(G140)=0),"",H140/G140)</f>
        <v/>
      </c>
      <c r="J140" s="14" t="n"/>
      <c r="K140" s="11" t="n"/>
      <c r="L140" s="21" t="n"/>
      <c r="M140" s="11" t="n"/>
    </row>
    <row r="141">
      <c r="A141" s="10" t="n"/>
      <c r="B141" s="11" t="n"/>
      <c r="C141" s="12">
        <f>IF(B141="","",IFERROR(VLOOKUP(B141,'السيارات'!$A$5:$F$104,6,FALSE),""))</f>
        <v/>
      </c>
      <c r="D141" s="11" t="n"/>
      <c r="E141" s="11" t="n"/>
      <c r="F141" s="11" t="n"/>
      <c r="G141" s="19" t="n"/>
      <c r="H141" s="17" t="n"/>
      <c r="I141" s="20">
        <f>IF(OR(G141="",H141="",N(G141)=0),"",H141/G141)</f>
        <v/>
      </c>
      <c r="J141" s="14" t="n"/>
      <c r="K141" s="11" t="n"/>
      <c r="L141" s="21" t="n"/>
      <c r="M141" s="11" t="n"/>
    </row>
    <row r="142">
      <c r="A142" s="10" t="n"/>
      <c r="B142" s="11" t="n"/>
      <c r="C142" s="12">
        <f>IF(B142="","",IFERROR(VLOOKUP(B142,'السيارات'!$A$5:$F$104,6,FALSE),""))</f>
        <v/>
      </c>
      <c r="D142" s="11" t="n"/>
      <c r="E142" s="11" t="n"/>
      <c r="F142" s="11" t="n"/>
      <c r="G142" s="19" t="n"/>
      <c r="H142" s="17" t="n"/>
      <c r="I142" s="20">
        <f>IF(OR(G142="",H142="",N(G142)=0),"",H142/G142)</f>
        <v/>
      </c>
      <c r="J142" s="14" t="n"/>
      <c r="K142" s="11" t="n"/>
      <c r="L142" s="21" t="n"/>
      <c r="M142" s="11" t="n"/>
    </row>
    <row r="143">
      <c r="A143" s="10" t="n"/>
      <c r="B143" s="11" t="n"/>
      <c r="C143" s="12">
        <f>IF(B143="","",IFERROR(VLOOKUP(B143,'السيارات'!$A$5:$F$104,6,FALSE),""))</f>
        <v/>
      </c>
      <c r="D143" s="11" t="n"/>
      <c r="E143" s="11" t="n"/>
      <c r="F143" s="11" t="n"/>
      <c r="G143" s="19" t="n"/>
      <c r="H143" s="17" t="n"/>
      <c r="I143" s="20">
        <f>IF(OR(G143="",H143="",N(G143)=0),"",H143/G143)</f>
        <v/>
      </c>
      <c r="J143" s="14" t="n"/>
      <c r="K143" s="11" t="n"/>
      <c r="L143" s="21" t="n"/>
      <c r="M143" s="11" t="n"/>
    </row>
    <row r="144">
      <c r="A144" s="10" t="n"/>
      <c r="B144" s="11" t="n"/>
      <c r="C144" s="12">
        <f>IF(B144="","",IFERROR(VLOOKUP(B144,'السيارات'!$A$5:$F$104,6,FALSE),""))</f>
        <v/>
      </c>
      <c r="D144" s="11" t="n"/>
      <c r="E144" s="11" t="n"/>
      <c r="F144" s="11" t="n"/>
      <c r="G144" s="19" t="n"/>
      <c r="H144" s="17" t="n"/>
      <c r="I144" s="20">
        <f>IF(OR(G144="",H144="",N(G144)=0),"",H144/G144)</f>
        <v/>
      </c>
      <c r="J144" s="14" t="n"/>
      <c r="K144" s="11" t="n"/>
      <c r="L144" s="21" t="n"/>
      <c r="M144" s="11" t="n"/>
    </row>
    <row r="145">
      <c r="A145" s="10" t="n"/>
      <c r="B145" s="11" t="n"/>
      <c r="C145" s="12">
        <f>IF(B145="","",IFERROR(VLOOKUP(B145,'السيارات'!$A$5:$F$104,6,FALSE),""))</f>
        <v/>
      </c>
      <c r="D145" s="11" t="n"/>
      <c r="E145" s="11" t="n"/>
      <c r="F145" s="11" t="n"/>
      <c r="G145" s="19" t="n"/>
      <c r="H145" s="17" t="n"/>
      <c r="I145" s="20">
        <f>IF(OR(G145="",H145="",N(G145)=0),"",H145/G145)</f>
        <v/>
      </c>
      <c r="J145" s="14" t="n"/>
      <c r="K145" s="11" t="n"/>
      <c r="L145" s="21" t="n"/>
      <c r="M145" s="11" t="n"/>
    </row>
    <row r="146">
      <c r="A146" s="10" t="n"/>
      <c r="B146" s="11" t="n"/>
      <c r="C146" s="12">
        <f>IF(B146="","",IFERROR(VLOOKUP(B146,'السيارات'!$A$5:$F$104,6,FALSE),""))</f>
        <v/>
      </c>
      <c r="D146" s="11" t="n"/>
      <c r="E146" s="11" t="n"/>
      <c r="F146" s="11" t="n"/>
      <c r="G146" s="19" t="n"/>
      <c r="H146" s="17" t="n"/>
      <c r="I146" s="20">
        <f>IF(OR(G146="",H146="",N(G146)=0),"",H146/G146)</f>
        <v/>
      </c>
      <c r="J146" s="14" t="n"/>
      <c r="K146" s="11" t="n"/>
      <c r="L146" s="21" t="n"/>
      <c r="M146" s="11" t="n"/>
    </row>
    <row r="147">
      <c r="A147" s="10" t="n"/>
      <c r="B147" s="11" t="n"/>
      <c r="C147" s="12">
        <f>IF(B147="","",IFERROR(VLOOKUP(B147,'السيارات'!$A$5:$F$104,6,FALSE),""))</f>
        <v/>
      </c>
      <c r="D147" s="11" t="n"/>
      <c r="E147" s="11" t="n"/>
      <c r="F147" s="11" t="n"/>
      <c r="G147" s="19" t="n"/>
      <c r="H147" s="17" t="n"/>
      <c r="I147" s="20">
        <f>IF(OR(G147="",H147="",N(G147)=0),"",H147/G147)</f>
        <v/>
      </c>
      <c r="J147" s="14" t="n"/>
      <c r="K147" s="11" t="n"/>
      <c r="L147" s="21" t="n"/>
      <c r="M147" s="11" t="n"/>
    </row>
    <row r="148">
      <c r="A148" s="10" t="n"/>
      <c r="B148" s="11" t="n"/>
      <c r="C148" s="12">
        <f>IF(B148="","",IFERROR(VLOOKUP(B148,'السيارات'!$A$5:$F$104,6,FALSE),""))</f>
        <v/>
      </c>
      <c r="D148" s="11" t="n"/>
      <c r="E148" s="11" t="n"/>
      <c r="F148" s="11" t="n"/>
      <c r="G148" s="19" t="n"/>
      <c r="H148" s="17" t="n"/>
      <c r="I148" s="20">
        <f>IF(OR(G148="",H148="",N(G148)=0),"",H148/G148)</f>
        <v/>
      </c>
      <c r="J148" s="14" t="n"/>
      <c r="K148" s="11" t="n"/>
      <c r="L148" s="21" t="n"/>
      <c r="M148" s="11" t="n"/>
    </row>
    <row r="149">
      <c r="A149" s="10" t="n"/>
      <c r="B149" s="11" t="n"/>
      <c r="C149" s="12">
        <f>IF(B149="","",IFERROR(VLOOKUP(B149,'السيارات'!$A$5:$F$104,6,FALSE),""))</f>
        <v/>
      </c>
      <c r="D149" s="11" t="n"/>
      <c r="E149" s="11" t="n"/>
      <c r="F149" s="11" t="n"/>
      <c r="G149" s="19" t="n"/>
      <c r="H149" s="17" t="n"/>
      <c r="I149" s="20">
        <f>IF(OR(G149="",H149="",N(G149)=0),"",H149/G149)</f>
        <v/>
      </c>
      <c r="J149" s="14" t="n"/>
      <c r="K149" s="11" t="n"/>
      <c r="L149" s="21" t="n"/>
      <c r="M149" s="11" t="n"/>
    </row>
    <row r="150">
      <c r="A150" s="10" t="n"/>
      <c r="B150" s="11" t="n"/>
      <c r="C150" s="12">
        <f>IF(B150="","",IFERROR(VLOOKUP(B150,'السيارات'!$A$5:$F$104,6,FALSE),""))</f>
        <v/>
      </c>
      <c r="D150" s="11" t="n"/>
      <c r="E150" s="11" t="n"/>
      <c r="F150" s="11" t="n"/>
      <c r="G150" s="19" t="n"/>
      <c r="H150" s="17" t="n"/>
      <c r="I150" s="20">
        <f>IF(OR(G150="",H150="",N(G150)=0),"",H150/G150)</f>
        <v/>
      </c>
      <c r="J150" s="14" t="n"/>
      <c r="K150" s="11" t="n"/>
      <c r="L150" s="21" t="n"/>
      <c r="M150" s="11" t="n"/>
    </row>
    <row r="151">
      <c r="A151" s="10" t="n"/>
      <c r="B151" s="11" t="n"/>
      <c r="C151" s="12">
        <f>IF(B151="","",IFERROR(VLOOKUP(B151,'السيارات'!$A$5:$F$104,6,FALSE),""))</f>
        <v/>
      </c>
      <c r="D151" s="11" t="n"/>
      <c r="E151" s="11" t="n"/>
      <c r="F151" s="11" t="n"/>
      <c r="G151" s="19" t="n"/>
      <c r="H151" s="17" t="n"/>
      <c r="I151" s="20">
        <f>IF(OR(G151="",H151="",N(G151)=0),"",H151/G151)</f>
        <v/>
      </c>
      <c r="J151" s="14" t="n"/>
      <c r="K151" s="11" t="n"/>
      <c r="L151" s="21" t="n"/>
      <c r="M151" s="11" t="n"/>
    </row>
    <row r="152">
      <c r="A152" s="10" t="n"/>
      <c r="B152" s="11" t="n"/>
      <c r="C152" s="12">
        <f>IF(B152="","",IFERROR(VLOOKUP(B152,'السيارات'!$A$5:$F$104,6,FALSE),""))</f>
        <v/>
      </c>
      <c r="D152" s="11" t="n"/>
      <c r="E152" s="11" t="n"/>
      <c r="F152" s="11" t="n"/>
      <c r="G152" s="19" t="n"/>
      <c r="H152" s="17" t="n"/>
      <c r="I152" s="20">
        <f>IF(OR(G152="",H152="",N(G152)=0),"",H152/G152)</f>
        <v/>
      </c>
      <c r="J152" s="14" t="n"/>
      <c r="K152" s="11" t="n"/>
      <c r="L152" s="21" t="n"/>
      <c r="M152" s="11" t="n"/>
    </row>
    <row r="153">
      <c r="A153" s="10" t="n"/>
      <c r="B153" s="11" t="n"/>
      <c r="C153" s="12">
        <f>IF(B153="","",IFERROR(VLOOKUP(B153,'السيارات'!$A$5:$F$104,6,FALSE),""))</f>
        <v/>
      </c>
      <c r="D153" s="11" t="n"/>
      <c r="E153" s="11" t="n"/>
      <c r="F153" s="11" t="n"/>
      <c r="G153" s="19" t="n"/>
      <c r="H153" s="17" t="n"/>
      <c r="I153" s="20">
        <f>IF(OR(G153="",H153="",N(G153)=0),"",H153/G153)</f>
        <v/>
      </c>
      <c r="J153" s="14" t="n"/>
      <c r="K153" s="11" t="n"/>
      <c r="L153" s="21" t="n"/>
      <c r="M153" s="11" t="n"/>
    </row>
    <row r="154">
      <c r="A154" s="10" t="n"/>
      <c r="B154" s="11" t="n"/>
      <c r="C154" s="12">
        <f>IF(B154="","",IFERROR(VLOOKUP(B154,'السيارات'!$A$5:$F$104,6,FALSE),""))</f>
        <v/>
      </c>
      <c r="D154" s="11" t="n"/>
      <c r="E154" s="11" t="n"/>
      <c r="F154" s="11" t="n"/>
      <c r="G154" s="19" t="n"/>
      <c r="H154" s="17" t="n"/>
      <c r="I154" s="20">
        <f>IF(OR(G154="",H154="",N(G154)=0),"",H154/G154)</f>
        <v/>
      </c>
      <c r="J154" s="14" t="n"/>
      <c r="K154" s="11" t="n"/>
      <c r="L154" s="21" t="n"/>
      <c r="M154" s="11" t="n"/>
    </row>
    <row r="155">
      <c r="A155" s="10" t="n"/>
      <c r="B155" s="11" t="n"/>
      <c r="C155" s="12">
        <f>IF(B155="","",IFERROR(VLOOKUP(B155,'السيارات'!$A$5:$F$104,6,FALSE),""))</f>
        <v/>
      </c>
      <c r="D155" s="11" t="n"/>
      <c r="E155" s="11" t="n"/>
      <c r="F155" s="11" t="n"/>
      <c r="G155" s="19" t="n"/>
      <c r="H155" s="17" t="n"/>
      <c r="I155" s="20">
        <f>IF(OR(G155="",H155="",N(G155)=0),"",H155/G155)</f>
        <v/>
      </c>
      <c r="J155" s="14" t="n"/>
      <c r="K155" s="11" t="n"/>
      <c r="L155" s="21" t="n"/>
      <c r="M155" s="11" t="n"/>
    </row>
    <row r="156">
      <c r="A156" s="10" t="n"/>
      <c r="B156" s="11" t="n"/>
      <c r="C156" s="12">
        <f>IF(B156="","",IFERROR(VLOOKUP(B156,'السيارات'!$A$5:$F$104,6,FALSE),""))</f>
        <v/>
      </c>
      <c r="D156" s="11" t="n"/>
      <c r="E156" s="11" t="n"/>
      <c r="F156" s="11" t="n"/>
      <c r="G156" s="19" t="n"/>
      <c r="H156" s="17" t="n"/>
      <c r="I156" s="20">
        <f>IF(OR(G156="",H156="",N(G156)=0),"",H156/G156)</f>
        <v/>
      </c>
      <c r="J156" s="14" t="n"/>
      <c r="K156" s="11" t="n"/>
      <c r="L156" s="21" t="n"/>
      <c r="M156" s="11" t="n"/>
    </row>
    <row r="157">
      <c r="A157" s="10" t="n"/>
      <c r="B157" s="11" t="n"/>
      <c r="C157" s="12">
        <f>IF(B157="","",IFERROR(VLOOKUP(B157,'السيارات'!$A$5:$F$104,6,FALSE),""))</f>
        <v/>
      </c>
      <c r="D157" s="11" t="n"/>
      <c r="E157" s="11" t="n"/>
      <c r="F157" s="11" t="n"/>
      <c r="G157" s="19" t="n"/>
      <c r="H157" s="17" t="n"/>
      <c r="I157" s="20">
        <f>IF(OR(G157="",H157="",N(G157)=0),"",H157/G157)</f>
        <v/>
      </c>
      <c r="J157" s="14" t="n"/>
      <c r="K157" s="11" t="n"/>
      <c r="L157" s="21" t="n"/>
      <c r="M157" s="11" t="n"/>
    </row>
    <row r="158">
      <c r="A158" s="10" t="n"/>
      <c r="B158" s="11" t="n"/>
      <c r="C158" s="12">
        <f>IF(B158="","",IFERROR(VLOOKUP(B158,'السيارات'!$A$5:$F$104,6,FALSE),""))</f>
        <v/>
      </c>
      <c r="D158" s="11" t="n"/>
      <c r="E158" s="11" t="n"/>
      <c r="F158" s="11" t="n"/>
      <c r="G158" s="19" t="n"/>
      <c r="H158" s="17" t="n"/>
      <c r="I158" s="20">
        <f>IF(OR(G158="",H158="",N(G158)=0),"",H158/G158)</f>
        <v/>
      </c>
      <c r="J158" s="14" t="n"/>
      <c r="K158" s="11" t="n"/>
      <c r="L158" s="21" t="n"/>
      <c r="M158" s="11" t="n"/>
    </row>
    <row r="159">
      <c r="A159" s="10" t="n"/>
      <c r="B159" s="11" t="n"/>
      <c r="C159" s="12">
        <f>IF(B159="","",IFERROR(VLOOKUP(B159,'السيارات'!$A$5:$F$104,6,FALSE),""))</f>
        <v/>
      </c>
      <c r="D159" s="11" t="n"/>
      <c r="E159" s="11" t="n"/>
      <c r="F159" s="11" t="n"/>
      <c r="G159" s="19" t="n"/>
      <c r="H159" s="17" t="n"/>
      <c r="I159" s="20">
        <f>IF(OR(G159="",H159="",N(G159)=0),"",H159/G159)</f>
        <v/>
      </c>
      <c r="J159" s="14" t="n"/>
      <c r="K159" s="11" t="n"/>
      <c r="L159" s="21" t="n"/>
      <c r="M159" s="11" t="n"/>
    </row>
    <row r="160">
      <c r="A160" s="10" t="n"/>
      <c r="B160" s="11" t="n"/>
      <c r="C160" s="12">
        <f>IF(B160="","",IFERROR(VLOOKUP(B160,'السيارات'!$A$5:$F$104,6,FALSE),""))</f>
        <v/>
      </c>
      <c r="D160" s="11" t="n"/>
      <c r="E160" s="11" t="n"/>
      <c r="F160" s="11" t="n"/>
      <c r="G160" s="19" t="n"/>
      <c r="H160" s="17" t="n"/>
      <c r="I160" s="20">
        <f>IF(OR(G160="",H160="",N(G160)=0),"",H160/G160)</f>
        <v/>
      </c>
      <c r="J160" s="14" t="n"/>
      <c r="K160" s="11" t="n"/>
      <c r="L160" s="21" t="n"/>
      <c r="M160" s="11" t="n"/>
    </row>
    <row r="161">
      <c r="A161" s="10" t="n"/>
      <c r="B161" s="11" t="n"/>
      <c r="C161" s="12">
        <f>IF(B161="","",IFERROR(VLOOKUP(B161,'السيارات'!$A$5:$F$104,6,FALSE),""))</f>
        <v/>
      </c>
      <c r="D161" s="11" t="n"/>
      <c r="E161" s="11" t="n"/>
      <c r="F161" s="11" t="n"/>
      <c r="G161" s="19" t="n"/>
      <c r="H161" s="17" t="n"/>
      <c r="I161" s="20">
        <f>IF(OR(G161="",H161="",N(G161)=0),"",H161/G161)</f>
        <v/>
      </c>
      <c r="J161" s="14" t="n"/>
      <c r="K161" s="11" t="n"/>
      <c r="L161" s="21" t="n"/>
      <c r="M161" s="11" t="n"/>
    </row>
    <row r="162">
      <c r="A162" s="10" t="n"/>
      <c r="B162" s="11" t="n"/>
      <c r="C162" s="12">
        <f>IF(B162="","",IFERROR(VLOOKUP(B162,'السيارات'!$A$5:$F$104,6,FALSE),""))</f>
        <v/>
      </c>
      <c r="D162" s="11" t="n"/>
      <c r="E162" s="11" t="n"/>
      <c r="F162" s="11" t="n"/>
      <c r="G162" s="19" t="n"/>
      <c r="H162" s="17" t="n"/>
      <c r="I162" s="20">
        <f>IF(OR(G162="",H162="",N(G162)=0),"",H162/G162)</f>
        <v/>
      </c>
      <c r="J162" s="14" t="n"/>
      <c r="K162" s="11" t="n"/>
      <c r="L162" s="21" t="n"/>
      <c r="M162" s="11" t="n"/>
    </row>
    <row r="163">
      <c r="A163" s="10" t="n"/>
      <c r="B163" s="11" t="n"/>
      <c r="C163" s="12">
        <f>IF(B163="","",IFERROR(VLOOKUP(B163,'السيارات'!$A$5:$F$104,6,FALSE),""))</f>
        <v/>
      </c>
      <c r="D163" s="11" t="n"/>
      <c r="E163" s="11" t="n"/>
      <c r="F163" s="11" t="n"/>
      <c r="G163" s="19" t="n"/>
      <c r="H163" s="17" t="n"/>
      <c r="I163" s="20">
        <f>IF(OR(G163="",H163="",N(G163)=0),"",H163/G163)</f>
        <v/>
      </c>
      <c r="J163" s="14" t="n"/>
      <c r="K163" s="11" t="n"/>
      <c r="L163" s="21" t="n"/>
      <c r="M163" s="11" t="n"/>
    </row>
    <row r="164">
      <c r="A164" s="10" t="n"/>
      <c r="B164" s="11" t="n"/>
      <c r="C164" s="12">
        <f>IF(B164="","",IFERROR(VLOOKUP(B164,'السيارات'!$A$5:$F$104,6,FALSE),""))</f>
        <v/>
      </c>
      <c r="D164" s="11" t="n"/>
      <c r="E164" s="11" t="n"/>
      <c r="F164" s="11" t="n"/>
      <c r="G164" s="19" t="n"/>
      <c r="H164" s="17" t="n"/>
      <c r="I164" s="20">
        <f>IF(OR(G164="",H164="",N(G164)=0),"",H164/G164)</f>
        <v/>
      </c>
      <c r="J164" s="14" t="n"/>
      <c r="K164" s="11" t="n"/>
      <c r="L164" s="21" t="n"/>
      <c r="M164" s="11" t="n"/>
    </row>
    <row r="165">
      <c r="A165" s="10" t="n"/>
      <c r="B165" s="11" t="n"/>
      <c r="C165" s="12">
        <f>IF(B165="","",IFERROR(VLOOKUP(B165,'السيارات'!$A$5:$F$104,6,FALSE),""))</f>
        <v/>
      </c>
      <c r="D165" s="11" t="n"/>
      <c r="E165" s="11" t="n"/>
      <c r="F165" s="11" t="n"/>
      <c r="G165" s="19" t="n"/>
      <c r="H165" s="17" t="n"/>
      <c r="I165" s="20">
        <f>IF(OR(G165="",H165="",N(G165)=0),"",H165/G165)</f>
        <v/>
      </c>
      <c r="J165" s="14" t="n"/>
      <c r="K165" s="11" t="n"/>
      <c r="L165" s="21" t="n"/>
      <c r="M165" s="11" t="n"/>
    </row>
    <row r="166">
      <c r="A166" s="10" t="n"/>
      <c r="B166" s="11" t="n"/>
      <c r="C166" s="12">
        <f>IF(B166="","",IFERROR(VLOOKUP(B166,'السيارات'!$A$5:$F$104,6,FALSE),""))</f>
        <v/>
      </c>
      <c r="D166" s="11" t="n"/>
      <c r="E166" s="11" t="n"/>
      <c r="F166" s="11" t="n"/>
      <c r="G166" s="19" t="n"/>
      <c r="H166" s="17" t="n"/>
      <c r="I166" s="20">
        <f>IF(OR(G166="",H166="",N(G166)=0),"",H166/G166)</f>
        <v/>
      </c>
      <c r="J166" s="14" t="n"/>
      <c r="K166" s="11" t="n"/>
      <c r="L166" s="21" t="n"/>
      <c r="M166" s="11" t="n"/>
    </row>
    <row r="167">
      <c r="A167" s="10" t="n"/>
      <c r="B167" s="11" t="n"/>
      <c r="C167" s="12">
        <f>IF(B167="","",IFERROR(VLOOKUP(B167,'السيارات'!$A$5:$F$104,6,FALSE),""))</f>
        <v/>
      </c>
      <c r="D167" s="11" t="n"/>
      <c r="E167" s="11" t="n"/>
      <c r="F167" s="11" t="n"/>
      <c r="G167" s="19" t="n"/>
      <c r="H167" s="17" t="n"/>
      <c r="I167" s="20">
        <f>IF(OR(G167="",H167="",N(G167)=0),"",H167/G167)</f>
        <v/>
      </c>
      <c r="J167" s="14" t="n"/>
      <c r="K167" s="11" t="n"/>
      <c r="L167" s="21" t="n"/>
      <c r="M167" s="11" t="n"/>
    </row>
    <row r="168">
      <c r="A168" s="10" t="n"/>
      <c r="B168" s="11" t="n"/>
      <c r="C168" s="12">
        <f>IF(B168="","",IFERROR(VLOOKUP(B168,'السيارات'!$A$5:$F$104,6,FALSE),""))</f>
        <v/>
      </c>
      <c r="D168" s="11" t="n"/>
      <c r="E168" s="11" t="n"/>
      <c r="F168" s="11" t="n"/>
      <c r="G168" s="19" t="n"/>
      <c r="H168" s="17" t="n"/>
      <c r="I168" s="20">
        <f>IF(OR(G168="",H168="",N(G168)=0),"",H168/G168)</f>
        <v/>
      </c>
      <c r="J168" s="14" t="n"/>
      <c r="K168" s="11" t="n"/>
      <c r="L168" s="21" t="n"/>
      <c r="M168" s="11" t="n"/>
    </row>
    <row r="169">
      <c r="A169" s="10" t="n"/>
      <c r="B169" s="11" t="n"/>
      <c r="C169" s="12">
        <f>IF(B169="","",IFERROR(VLOOKUP(B169,'السيارات'!$A$5:$F$104,6,FALSE),""))</f>
        <v/>
      </c>
      <c r="D169" s="11" t="n"/>
      <c r="E169" s="11" t="n"/>
      <c r="F169" s="11" t="n"/>
      <c r="G169" s="19" t="n"/>
      <c r="H169" s="17" t="n"/>
      <c r="I169" s="20">
        <f>IF(OR(G169="",H169="",N(G169)=0),"",H169/G169)</f>
        <v/>
      </c>
      <c r="J169" s="14" t="n"/>
      <c r="K169" s="11" t="n"/>
      <c r="L169" s="21" t="n"/>
      <c r="M169" s="11" t="n"/>
    </row>
    <row r="170">
      <c r="A170" s="10" t="n"/>
      <c r="B170" s="11" t="n"/>
      <c r="C170" s="12">
        <f>IF(B170="","",IFERROR(VLOOKUP(B170,'السيارات'!$A$5:$F$104,6,FALSE),""))</f>
        <v/>
      </c>
      <c r="D170" s="11" t="n"/>
      <c r="E170" s="11" t="n"/>
      <c r="F170" s="11" t="n"/>
      <c r="G170" s="19" t="n"/>
      <c r="H170" s="17" t="n"/>
      <c r="I170" s="20">
        <f>IF(OR(G170="",H170="",N(G170)=0),"",H170/G170)</f>
        <v/>
      </c>
      <c r="J170" s="14" t="n"/>
      <c r="K170" s="11" t="n"/>
      <c r="L170" s="21" t="n"/>
      <c r="M170" s="11" t="n"/>
    </row>
    <row r="171">
      <c r="A171" s="10" t="n"/>
      <c r="B171" s="11" t="n"/>
      <c r="C171" s="12">
        <f>IF(B171="","",IFERROR(VLOOKUP(B171,'السيارات'!$A$5:$F$104,6,FALSE),""))</f>
        <v/>
      </c>
      <c r="D171" s="11" t="n"/>
      <c r="E171" s="11" t="n"/>
      <c r="F171" s="11" t="n"/>
      <c r="G171" s="19" t="n"/>
      <c r="H171" s="17" t="n"/>
      <c r="I171" s="20">
        <f>IF(OR(G171="",H171="",N(G171)=0),"",H171/G171)</f>
        <v/>
      </c>
      <c r="J171" s="14" t="n"/>
      <c r="K171" s="11" t="n"/>
      <c r="L171" s="21" t="n"/>
      <c r="M171" s="11" t="n"/>
    </row>
    <row r="172">
      <c r="A172" s="10" t="n"/>
      <c r="B172" s="11" t="n"/>
      <c r="C172" s="12">
        <f>IF(B172="","",IFERROR(VLOOKUP(B172,'السيارات'!$A$5:$F$104,6,FALSE),""))</f>
        <v/>
      </c>
      <c r="D172" s="11" t="n"/>
      <c r="E172" s="11" t="n"/>
      <c r="F172" s="11" t="n"/>
      <c r="G172" s="19" t="n"/>
      <c r="H172" s="17" t="n"/>
      <c r="I172" s="20">
        <f>IF(OR(G172="",H172="",N(G172)=0),"",H172/G172)</f>
        <v/>
      </c>
      <c r="J172" s="14" t="n"/>
      <c r="K172" s="11" t="n"/>
      <c r="L172" s="21" t="n"/>
      <c r="M172" s="11" t="n"/>
    </row>
    <row r="173">
      <c r="A173" s="10" t="n"/>
      <c r="B173" s="11" t="n"/>
      <c r="C173" s="12">
        <f>IF(B173="","",IFERROR(VLOOKUP(B173,'السيارات'!$A$5:$F$104,6,FALSE),""))</f>
        <v/>
      </c>
      <c r="D173" s="11" t="n"/>
      <c r="E173" s="11" t="n"/>
      <c r="F173" s="11" t="n"/>
      <c r="G173" s="19" t="n"/>
      <c r="H173" s="17" t="n"/>
      <c r="I173" s="20">
        <f>IF(OR(G173="",H173="",N(G173)=0),"",H173/G173)</f>
        <v/>
      </c>
      <c r="J173" s="14" t="n"/>
      <c r="K173" s="11" t="n"/>
      <c r="L173" s="21" t="n"/>
      <c r="M173" s="11" t="n"/>
    </row>
    <row r="174">
      <c r="A174" s="10" t="n"/>
      <c r="B174" s="11" t="n"/>
      <c r="C174" s="12">
        <f>IF(B174="","",IFERROR(VLOOKUP(B174,'السيارات'!$A$5:$F$104,6,FALSE),""))</f>
        <v/>
      </c>
      <c r="D174" s="11" t="n"/>
      <c r="E174" s="11" t="n"/>
      <c r="F174" s="11" t="n"/>
      <c r="G174" s="19" t="n"/>
      <c r="H174" s="17" t="n"/>
      <c r="I174" s="20">
        <f>IF(OR(G174="",H174="",N(G174)=0),"",H174/G174)</f>
        <v/>
      </c>
      <c r="J174" s="14" t="n"/>
      <c r="K174" s="11" t="n"/>
      <c r="L174" s="21" t="n"/>
      <c r="M174" s="11" t="n"/>
    </row>
    <row r="175">
      <c r="A175" s="10" t="n"/>
      <c r="B175" s="11" t="n"/>
      <c r="C175" s="12">
        <f>IF(B175="","",IFERROR(VLOOKUP(B175,'السيارات'!$A$5:$F$104,6,FALSE),""))</f>
        <v/>
      </c>
      <c r="D175" s="11" t="n"/>
      <c r="E175" s="11" t="n"/>
      <c r="F175" s="11" t="n"/>
      <c r="G175" s="19" t="n"/>
      <c r="H175" s="17" t="n"/>
      <c r="I175" s="20">
        <f>IF(OR(G175="",H175="",N(G175)=0),"",H175/G175)</f>
        <v/>
      </c>
      <c r="J175" s="14" t="n"/>
      <c r="K175" s="11" t="n"/>
      <c r="L175" s="21" t="n"/>
      <c r="M175" s="11" t="n"/>
    </row>
    <row r="176">
      <c r="A176" s="10" t="n"/>
      <c r="B176" s="11" t="n"/>
      <c r="C176" s="12">
        <f>IF(B176="","",IFERROR(VLOOKUP(B176,'السيارات'!$A$5:$F$104,6,FALSE),""))</f>
        <v/>
      </c>
      <c r="D176" s="11" t="n"/>
      <c r="E176" s="11" t="n"/>
      <c r="F176" s="11" t="n"/>
      <c r="G176" s="19" t="n"/>
      <c r="H176" s="17" t="n"/>
      <c r="I176" s="20">
        <f>IF(OR(G176="",H176="",N(G176)=0),"",H176/G176)</f>
        <v/>
      </c>
      <c r="J176" s="14" t="n"/>
      <c r="K176" s="11" t="n"/>
      <c r="L176" s="21" t="n"/>
      <c r="M176" s="11" t="n"/>
    </row>
    <row r="177">
      <c r="A177" s="10" t="n"/>
      <c r="B177" s="11" t="n"/>
      <c r="C177" s="12">
        <f>IF(B177="","",IFERROR(VLOOKUP(B177,'السيارات'!$A$5:$F$104,6,FALSE),""))</f>
        <v/>
      </c>
      <c r="D177" s="11" t="n"/>
      <c r="E177" s="11" t="n"/>
      <c r="F177" s="11" t="n"/>
      <c r="G177" s="19" t="n"/>
      <c r="H177" s="17" t="n"/>
      <c r="I177" s="20">
        <f>IF(OR(G177="",H177="",N(G177)=0),"",H177/G177)</f>
        <v/>
      </c>
      <c r="J177" s="14" t="n"/>
      <c r="K177" s="11" t="n"/>
      <c r="L177" s="21" t="n"/>
      <c r="M177" s="11" t="n"/>
    </row>
    <row r="178">
      <c r="A178" s="10" t="n"/>
      <c r="B178" s="11" t="n"/>
      <c r="C178" s="12">
        <f>IF(B178="","",IFERROR(VLOOKUP(B178,'السيارات'!$A$5:$F$104,6,FALSE),""))</f>
        <v/>
      </c>
      <c r="D178" s="11" t="n"/>
      <c r="E178" s="11" t="n"/>
      <c r="F178" s="11" t="n"/>
      <c r="G178" s="19" t="n"/>
      <c r="H178" s="17" t="n"/>
      <c r="I178" s="20">
        <f>IF(OR(G178="",H178="",N(G178)=0),"",H178/G178)</f>
        <v/>
      </c>
      <c r="J178" s="14" t="n"/>
      <c r="K178" s="11" t="n"/>
      <c r="L178" s="21" t="n"/>
      <c r="M178" s="11" t="n"/>
    </row>
    <row r="179">
      <c r="A179" s="10" t="n"/>
      <c r="B179" s="11" t="n"/>
      <c r="C179" s="12">
        <f>IF(B179="","",IFERROR(VLOOKUP(B179,'السيارات'!$A$5:$F$104,6,FALSE),""))</f>
        <v/>
      </c>
      <c r="D179" s="11" t="n"/>
      <c r="E179" s="11" t="n"/>
      <c r="F179" s="11" t="n"/>
      <c r="G179" s="19" t="n"/>
      <c r="H179" s="17" t="n"/>
      <c r="I179" s="20">
        <f>IF(OR(G179="",H179="",N(G179)=0),"",H179/G179)</f>
        <v/>
      </c>
      <c r="J179" s="14" t="n"/>
      <c r="K179" s="11" t="n"/>
      <c r="L179" s="21" t="n"/>
      <c r="M179" s="11" t="n"/>
    </row>
    <row r="180">
      <c r="A180" s="10" t="n"/>
      <c r="B180" s="11" t="n"/>
      <c r="C180" s="12">
        <f>IF(B180="","",IFERROR(VLOOKUP(B180,'السيارات'!$A$5:$F$104,6,FALSE),""))</f>
        <v/>
      </c>
      <c r="D180" s="11" t="n"/>
      <c r="E180" s="11" t="n"/>
      <c r="F180" s="11" t="n"/>
      <c r="G180" s="19" t="n"/>
      <c r="H180" s="17" t="n"/>
      <c r="I180" s="20">
        <f>IF(OR(G180="",H180="",N(G180)=0),"",H180/G180)</f>
        <v/>
      </c>
      <c r="J180" s="14" t="n"/>
      <c r="K180" s="11" t="n"/>
      <c r="L180" s="21" t="n"/>
      <c r="M180" s="11" t="n"/>
    </row>
    <row r="181">
      <c r="A181" s="10" t="n"/>
      <c r="B181" s="11" t="n"/>
      <c r="C181" s="12">
        <f>IF(B181="","",IFERROR(VLOOKUP(B181,'السيارات'!$A$5:$F$104,6,FALSE),""))</f>
        <v/>
      </c>
      <c r="D181" s="11" t="n"/>
      <c r="E181" s="11" t="n"/>
      <c r="F181" s="11" t="n"/>
      <c r="G181" s="19" t="n"/>
      <c r="H181" s="17" t="n"/>
      <c r="I181" s="20">
        <f>IF(OR(G181="",H181="",N(G181)=0),"",H181/G181)</f>
        <v/>
      </c>
      <c r="J181" s="14" t="n"/>
      <c r="K181" s="11" t="n"/>
      <c r="L181" s="21" t="n"/>
      <c r="M181" s="11" t="n"/>
    </row>
    <row r="182">
      <c r="A182" s="10" t="n"/>
      <c r="B182" s="11" t="n"/>
      <c r="C182" s="12">
        <f>IF(B182="","",IFERROR(VLOOKUP(B182,'السيارات'!$A$5:$F$104,6,FALSE),""))</f>
        <v/>
      </c>
      <c r="D182" s="11" t="n"/>
      <c r="E182" s="11" t="n"/>
      <c r="F182" s="11" t="n"/>
      <c r="G182" s="19" t="n"/>
      <c r="H182" s="17" t="n"/>
      <c r="I182" s="20">
        <f>IF(OR(G182="",H182="",N(G182)=0),"",H182/G182)</f>
        <v/>
      </c>
      <c r="J182" s="14" t="n"/>
      <c r="K182" s="11" t="n"/>
      <c r="L182" s="21" t="n"/>
      <c r="M182" s="11" t="n"/>
    </row>
    <row r="183">
      <c r="A183" s="10" t="n"/>
      <c r="B183" s="11" t="n"/>
      <c r="C183" s="12">
        <f>IF(B183="","",IFERROR(VLOOKUP(B183,'السيارات'!$A$5:$F$104,6,FALSE),""))</f>
        <v/>
      </c>
      <c r="D183" s="11" t="n"/>
      <c r="E183" s="11" t="n"/>
      <c r="F183" s="11" t="n"/>
      <c r="G183" s="19" t="n"/>
      <c r="H183" s="17" t="n"/>
      <c r="I183" s="20">
        <f>IF(OR(G183="",H183="",N(G183)=0),"",H183/G183)</f>
        <v/>
      </c>
      <c r="J183" s="14" t="n"/>
      <c r="K183" s="11" t="n"/>
      <c r="L183" s="21" t="n"/>
      <c r="M183" s="11" t="n"/>
    </row>
    <row r="184">
      <c r="A184" s="10" t="n"/>
      <c r="B184" s="11" t="n"/>
      <c r="C184" s="12">
        <f>IF(B184="","",IFERROR(VLOOKUP(B184,'السيارات'!$A$5:$F$104,6,FALSE),""))</f>
        <v/>
      </c>
      <c r="D184" s="11" t="n"/>
      <c r="E184" s="11" t="n"/>
      <c r="F184" s="11" t="n"/>
      <c r="G184" s="19" t="n"/>
      <c r="H184" s="17" t="n"/>
      <c r="I184" s="20">
        <f>IF(OR(G184="",H184="",N(G184)=0),"",H184/G184)</f>
        <v/>
      </c>
      <c r="J184" s="14" t="n"/>
      <c r="K184" s="11" t="n"/>
      <c r="L184" s="21" t="n"/>
      <c r="M184" s="11" t="n"/>
    </row>
    <row r="185">
      <c r="A185" s="10" t="n"/>
      <c r="B185" s="11" t="n"/>
      <c r="C185" s="12">
        <f>IF(B185="","",IFERROR(VLOOKUP(B185,'السيارات'!$A$5:$F$104,6,FALSE),""))</f>
        <v/>
      </c>
      <c r="D185" s="11" t="n"/>
      <c r="E185" s="11" t="n"/>
      <c r="F185" s="11" t="n"/>
      <c r="G185" s="19" t="n"/>
      <c r="H185" s="17" t="n"/>
      <c r="I185" s="20">
        <f>IF(OR(G185="",H185="",N(G185)=0),"",H185/G185)</f>
        <v/>
      </c>
      <c r="J185" s="14" t="n"/>
      <c r="K185" s="11" t="n"/>
      <c r="L185" s="21" t="n"/>
      <c r="M185" s="11" t="n"/>
    </row>
    <row r="186">
      <c r="A186" s="10" t="n"/>
      <c r="B186" s="11" t="n"/>
      <c r="C186" s="12">
        <f>IF(B186="","",IFERROR(VLOOKUP(B186,'السيارات'!$A$5:$F$104,6,FALSE),""))</f>
        <v/>
      </c>
      <c r="D186" s="11" t="n"/>
      <c r="E186" s="11" t="n"/>
      <c r="F186" s="11" t="n"/>
      <c r="G186" s="19" t="n"/>
      <c r="H186" s="17" t="n"/>
      <c r="I186" s="20">
        <f>IF(OR(G186="",H186="",N(G186)=0),"",H186/G186)</f>
        <v/>
      </c>
      <c r="J186" s="14" t="n"/>
      <c r="K186" s="11" t="n"/>
      <c r="L186" s="21" t="n"/>
      <c r="M186" s="11" t="n"/>
    </row>
    <row r="187">
      <c r="A187" s="10" t="n"/>
      <c r="B187" s="11" t="n"/>
      <c r="C187" s="12">
        <f>IF(B187="","",IFERROR(VLOOKUP(B187,'السيارات'!$A$5:$F$104,6,FALSE),""))</f>
        <v/>
      </c>
      <c r="D187" s="11" t="n"/>
      <c r="E187" s="11" t="n"/>
      <c r="F187" s="11" t="n"/>
      <c r="G187" s="19" t="n"/>
      <c r="H187" s="17" t="n"/>
      <c r="I187" s="20">
        <f>IF(OR(G187="",H187="",N(G187)=0),"",H187/G187)</f>
        <v/>
      </c>
      <c r="J187" s="14" t="n"/>
      <c r="K187" s="11" t="n"/>
      <c r="L187" s="21" t="n"/>
      <c r="M187" s="11" t="n"/>
    </row>
    <row r="188">
      <c r="A188" s="10" t="n"/>
      <c r="B188" s="11" t="n"/>
      <c r="C188" s="12">
        <f>IF(B188="","",IFERROR(VLOOKUP(B188,'السيارات'!$A$5:$F$104,6,FALSE),""))</f>
        <v/>
      </c>
      <c r="D188" s="11" t="n"/>
      <c r="E188" s="11" t="n"/>
      <c r="F188" s="11" t="n"/>
      <c r="G188" s="19" t="n"/>
      <c r="H188" s="17" t="n"/>
      <c r="I188" s="20">
        <f>IF(OR(G188="",H188="",N(G188)=0),"",H188/G188)</f>
        <v/>
      </c>
      <c r="J188" s="14" t="n"/>
      <c r="K188" s="11" t="n"/>
      <c r="L188" s="21" t="n"/>
      <c r="M188" s="11" t="n"/>
    </row>
    <row r="189">
      <c r="A189" s="10" t="n"/>
      <c r="B189" s="11" t="n"/>
      <c r="C189" s="12">
        <f>IF(B189="","",IFERROR(VLOOKUP(B189,'السيارات'!$A$5:$F$104,6,FALSE),""))</f>
        <v/>
      </c>
      <c r="D189" s="11" t="n"/>
      <c r="E189" s="11" t="n"/>
      <c r="F189" s="11" t="n"/>
      <c r="G189" s="19" t="n"/>
      <c r="H189" s="17" t="n"/>
      <c r="I189" s="20">
        <f>IF(OR(G189="",H189="",N(G189)=0),"",H189/G189)</f>
        <v/>
      </c>
      <c r="J189" s="14" t="n"/>
      <c r="K189" s="11" t="n"/>
      <c r="L189" s="21" t="n"/>
      <c r="M189" s="11" t="n"/>
    </row>
    <row r="190">
      <c r="A190" s="10" t="n"/>
      <c r="B190" s="11" t="n"/>
      <c r="C190" s="12">
        <f>IF(B190="","",IFERROR(VLOOKUP(B190,'السيارات'!$A$5:$F$104,6,FALSE),""))</f>
        <v/>
      </c>
      <c r="D190" s="11" t="n"/>
      <c r="E190" s="11" t="n"/>
      <c r="F190" s="11" t="n"/>
      <c r="G190" s="19" t="n"/>
      <c r="H190" s="17" t="n"/>
      <c r="I190" s="20">
        <f>IF(OR(G190="",H190="",N(G190)=0),"",H190/G190)</f>
        <v/>
      </c>
      <c r="J190" s="14" t="n"/>
      <c r="K190" s="11" t="n"/>
      <c r="L190" s="21" t="n"/>
      <c r="M190" s="11" t="n"/>
    </row>
    <row r="191">
      <c r="A191" s="10" t="n"/>
      <c r="B191" s="11" t="n"/>
      <c r="C191" s="12">
        <f>IF(B191="","",IFERROR(VLOOKUP(B191,'السيارات'!$A$5:$F$104,6,FALSE),""))</f>
        <v/>
      </c>
      <c r="D191" s="11" t="n"/>
      <c r="E191" s="11" t="n"/>
      <c r="F191" s="11" t="n"/>
      <c r="G191" s="19" t="n"/>
      <c r="H191" s="17" t="n"/>
      <c r="I191" s="20">
        <f>IF(OR(G191="",H191="",N(G191)=0),"",H191/G191)</f>
        <v/>
      </c>
      <c r="J191" s="14" t="n"/>
      <c r="K191" s="11" t="n"/>
      <c r="L191" s="21" t="n"/>
      <c r="M191" s="11" t="n"/>
    </row>
    <row r="192">
      <c r="A192" s="10" t="n"/>
      <c r="B192" s="11" t="n"/>
      <c r="C192" s="12">
        <f>IF(B192="","",IFERROR(VLOOKUP(B192,'السيارات'!$A$5:$F$104,6,FALSE),""))</f>
        <v/>
      </c>
      <c r="D192" s="11" t="n"/>
      <c r="E192" s="11" t="n"/>
      <c r="F192" s="11" t="n"/>
      <c r="G192" s="19" t="n"/>
      <c r="H192" s="17" t="n"/>
      <c r="I192" s="20">
        <f>IF(OR(G192="",H192="",N(G192)=0),"",H192/G192)</f>
        <v/>
      </c>
      <c r="J192" s="14" t="n"/>
      <c r="K192" s="11" t="n"/>
      <c r="L192" s="21" t="n"/>
      <c r="M192" s="11" t="n"/>
    </row>
    <row r="193">
      <c r="A193" s="10" t="n"/>
      <c r="B193" s="11" t="n"/>
      <c r="C193" s="12">
        <f>IF(B193="","",IFERROR(VLOOKUP(B193,'السيارات'!$A$5:$F$104,6,FALSE),""))</f>
        <v/>
      </c>
      <c r="D193" s="11" t="n"/>
      <c r="E193" s="11" t="n"/>
      <c r="F193" s="11" t="n"/>
      <c r="G193" s="19" t="n"/>
      <c r="H193" s="17" t="n"/>
      <c r="I193" s="20">
        <f>IF(OR(G193="",H193="",N(G193)=0),"",H193/G193)</f>
        <v/>
      </c>
      <c r="J193" s="14" t="n"/>
      <c r="K193" s="11" t="n"/>
      <c r="L193" s="21" t="n"/>
      <c r="M193" s="11" t="n"/>
    </row>
    <row r="194">
      <c r="A194" s="10" t="n"/>
      <c r="B194" s="11" t="n"/>
      <c r="C194" s="12">
        <f>IF(B194="","",IFERROR(VLOOKUP(B194,'السيارات'!$A$5:$F$104,6,FALSE),""))</f>
        <v/>
      </c>
      <c r="D194" s="11" t="n"/>
      <c r="E194" s="11" t="n"/>
      <c r="F194" s="11" t="n"/>
      <c r="G194" s="19" t="n"/>
      <c r="H194" s="17" t="n"/>
      <c r="I194" s="20">
        <f>IF(OR(G194="",H194="",N(G194)=0),"",H194/G194)</f>
        <v/>
      </c>
      <c r="J194" s="14" t="n"/>
      <c r="K194" s="11" t="n"/>
      <c r="L194" s="21" t="n"/>
      <c r="M194" s="11" t="n"/>
    </row>
    <row r="195">
      <c r="A195" s="10" t="n"/>
      <c r="B195" s="11" t="n"/>
      <c r="C195" s="12">
        <f>IF(B195="","",IFERROR(VLOOKUP(B195,'السيارات'!$A$5:$F$104,6,FALSE),""))</f>
        <v/>
      </c>
      <c r="D195" s="11" t="n"/>
      <c r="E195" s="11" t="n"/>
      <c r="F195" s="11" t="n"/>
      <c r="G195" s="19" t="n"/>
      <c r="H195" s="17" t="n"/>
      <c r="I195" s="20">
        <f>IF(OR(G195="",H195="",N(G195)=0),"",H195/G195)</f>
        <v/>
      </c>
      <c r="J195" s="14" t="n"/>
      <c r="K195" s="11" t="n"/>
      <c r="L195" s="21" t="n"/>
      <c r="M195" s="11" t="n"/>
    </row>
    <row r="196">
      <c r="A196" s="10" t="n"/>
      <c r="B196" s="11" t="n"/>
      <c r="C196" s="12">
        <f>IF(B196="","",IFERROR(VLOOKUP(B196,'السيارات'!$A$5:$F$104,6,FALSE),""))</f>
        <v/>
      </c>
      <c r="D196" s="11" t="n"/>
      <c r="E196" s="11" t="n"/>
      <c r="F196" s="11" t="n"/>
      <c r="G196" s="19" t="n"/>
      <c r="H196" s="17" t="n"/>
      <c r="I196" s="20">
        <f>IF(OR(G196="",H196="",N(G196)=0),"",H196/G196)</f>
        <v/>
      </c>
      <c r="J196" s="14" t="n"/>
      <c r="K196" s="11" t="n"/>
      <c r="L196" s="21" t="n"/>
      <c r="M196" s="11" t="n"/>
    </row>
    <row r="197">
      <c r="A197" s="10" t="n"/>
      <c r="B197" s="11" t="n"/>
      <c r="C197" s="12">
        <f>IF(B197="","",IFERROR(VLOOKUP(B197,'السيارات'!$A$5:$F$104,6,FALSE),""))</f>
        <v/>
      </c>
      <c r="D197" s="11" t="n"/>
      <c r="E197" s="11" t="n"/>
      <c r="F197" s="11" t="n"/>
      <c r="G197" s="19" t="n"/>
      <c r="H197" s="17" t="n"/>
      <c r="I197" s="20">
        <f>IF(OR(G197="",H197="",N(G197)=0),"",H197/G197)</f>
        <v/>
      </c>
      <c r="J197" s="14" t="n"/>
      <c r="K197" s="11" t="n"/>
      <c r="L197" s="21" t="n"/>
      <c r="M197" s="11" t="n"/>
    </row>
    <row r="198">
      <c r="A198" s="10" t="n"/>
      <c r="B198" s="11" t="n"/>
      <c r="C198" s="12">
        <f>IF(B198="","",IFERROR(VLOOKUP(B198,'السيارات'!$A$5:$F$104,6,FALSE),""))</f>
        <v/>
      </c>
      <c r="D198" s="11" t="n"/>
      <c r="E198" s="11" t="n"/>
      <c r="F198" s="11" t="n"/>
      <c r="G198" s="19" t="n"/>
      <c r="H198" s="17" t="n"/>
      <c r="I198" s="20">
        <f>IF(OR(G198="",H198="",N(G198)=0),"",H198/G198)</f>
        <v/>
      </c>
      <c r="J198" s="14" t="n"/>
      <c r="K198" s="11" t="n"/>
      <c r="L198" s="21" t="n"/>
      <c r="M198" s="11" t="n"/>
    </row>
    <row r="199">
      <c r="A199" s="10" t="n"/>
      <c r="B199" s="11" t="n"/>
      <c r="C199" s="12">
        <f>IF(B199="","",IFERROR(VLOOKUP(B199,'السيارات'!$A$5:$F$104,6,FALSE),""))</f>
        <v/>
      </c>
      <c r="D199" s="11" t="n"/>
      <c r="E199" s="11" t="n"/>
      <c r="F199" s="11" t="n"/>
      <c r="G199" s="19" t="n"/>
      <c r="H199" s="17" t="n"/>
      <c r="I199" s="20">
        <f>IF(OR(G199="",H199="",N(G199)=0),"",H199/G199)</f>
        <v/>
      </c>
      <c r="J199" s="14" t="n"/>
      <c r="K199" s="11" t="n"/>
      <c r="L199" s="21" t="n"/>
      <c r="M199" s="11" t="n"/>
    </row>
    <row r="200">
      <c r="A200" s="10" t="n"/>
      <c r="B200" s="11" t="n"/>
      <c r="C200" s="12">
        <f>IF(B200="","",IFERROR(VLOOKUP(B200,'السيارات'!$A$5:$F$104,6,FALSE),""))</f>
        <v/>
      </c>
      <c r="D200" s="11" t="n"/>
      <c r="E200" s="11" t="n"/>
      <c r="F200" s="11" t="n"/>
      <c r="G200" s="19" t="n"/>
      <c r="H200" s="17" t="n"/>
      <c r="I200" s="20">
        <f>IF(OR(G200="",H200="",N(G200)=0),"",H200/G200)</f>
        <v/>
      </c>
      <c r="J200" s="14" t="n"/>
      <c r="K200" s="11" t="n"/>
      <c r="L200" s="21" t="n"/>
      <c r="M200" s="11" t="n"/>
    </row>
    <row r="201">
      <c r="A201" s="10" t="n"/>
      <c r="B201" s="11" t="n"/>
      <c r="C201" s="12">
        <f>IF(B201="","",IFERROR(VLOOKUP(B201,'السيارات'!$A$5:$F$104,6,FALSE),""))</f>
        <v/>
      </c>
      <c r="D201" s="11" t="n"/>
      <c r="E201" s="11" t="n"/>
      <c r="F201" s="11" t="n"/>
      <c r="G201" s="19" t="n"/>
      <c r="H201" s="17" t="n"/>
      <c r="I201" s="20">
        <f>IF(OR(G201="",H201="",N(G201)=0),"",H201/G201)</f>
        <v/>
      </c>
      <c r="J201" s="14" t="n"/>
      <c r="K201" s="11" t="n"/>
      <c r="L201" s="21" t="n"/>
      <c r="M201" s="11" t="n"/>
    </row>
    <row r="202">
      <c r="A202" s="10" t="n"/>
      <c r="B202" s="11" t="n"/>
      <c r="C202" s="12">
        <f>IF(B202="","",IFERROR(VLOOKUP(B202,'السيارات'!$A$5:$F$104,6,FALSE),""))</f>
        <v/>
      </c>
      <c r="D202" s="11" t="n"/>
      <c r="E202" s="11" t="n"/>
      <c r="F202" s="11" t="n"/>
      <c r="G202" s="19" t="n"/>
      <c r="H202" s="17" t="n"/>
      <c r="I202" s="20">
        <f>IF(OR(G202="",H202="",N(G202)=0),"",H202/G202)</f>
        <v/>
      </c>
      <c r="J202" s="14" t="n"/>
      <c r="K202" s="11" t="n"/>
      <c r="L202" s="21" t="n"/>
      <c r="M202" s="11" t="n"/>
    </row>
    <row r="203">
      <c r="A203" s="10" t="n"/>
      <c r="B203" s="11" t="n"/>
      <c r="C203" s="12">
        <f>IF(B203="","",IFERROR(VLOOKUP(B203,'السيارات'!$A$5:$F$104,6,FALSE),""))</f>
        <v/>
      </c>
      <c r="D203" s="11" t="n"/>
      <c r="E203" s="11" t="n"/>
      <c r="F203" s="11" t="n"/>
      <c r="G203" s="19" t="n"/>
      <c r="H203" s="17" t="n"/>
      <c r="I203" s="20">
        <f>IF(OR(G203="",H203="",N(G203)=0),"",H203/G203)</f>
        <v/>
      </c>
      <c r="J203" s="14" t="n"/>
      <c r="K203" s="11" t="n"/>
      <c r="L203" s="21" t="n"/>
      <c r="M203" s="11" t="n"/>
    </row>
    <row r="204">
      <c r="A204" s="10" t="n"/>
      <c r="B204" s="11" t="n"/>
      <c r="C204" s="12">
        <f>IF(B204="","",IFERROR(VLOOKUP(B204,'السيارات'!$A$5:$F$104,6,FALSE),""))</f>
        <v/>
      </c>
      <c r="D204" s="11" t="n"/>
      <c r="E204" s="11" t="n"/>
      <c r="F204" s="11" t="n"/>
      <c r="G204" s="19" t="n"/>
      <c r="H204" s="17" t="n"/>
      <c r="I204" s="20">
        <f>IF(OR(G204="",H204="",N(G204)=0),"",H204/G204)</f>
        <v/>
      </c>
      <c r="J204" s="14" t="n"/>
      <c r="K204" s="11" t="n"/>
      <c r="L204" s="21" t="n"/>
      <c r="M204" s="11" t="n"/>
    </row>
    <row r="205">
      <c r="A205" s="10" t="n"/>
      <c r="B205" s="11" t="n"/>
      <c r="C205" s="12">
        <f>IF(B205="","",IFERROR(VLOOKUP(B205,'السيارات'!$A$5:$F$104,6,FALSE),""))</f>
        <v/>
      </c>
      <c r="D205" s="11" t="n"/>
      <c r="E205" s="11" t="n"/>
      <c r="F205" s="11" t="n"/>
      <c r="G205" s="19" t="n"/>
      <c r="H205" s="17" t="n"/>
      <c r="I205" s="20">
        <f>IF(OR(G205="",H205="",N(G205)=0),"",H205/G205)</f>
        <v/>
      </c>
      <c r="J205" s="14" t="n"/>
      <c r="K205" s="11" t="n"/>
      <c r="L205" s="21" t="n"/>
      <c r="M205" s="11" t="n"/>
    </row>
    <row r="206">
      <c r="A206" s="10" t="n"/>
      <c r="B206" s="11" t="n"/>
      <c r="C206" s="12">
        <f>IF(B206="","",IFERROR(VLOOKUP(B206,'السيارات'!$A$5:$F$104,6,FALSE),""))</f>
        <v/>
      </c>
      <c r="D206" s="11" t="n"/>
      <c r="E206" s="11" t="n"/>
      <c r="F206" s="11" t="n"/>
      <c r="G206" s="19" t="n"/>
      <c r="H206" s="17" t="n"/>
      <c r="I206" s="20">
        <f>IF(OR(G206="",H206="",N(G206)=0),"",H206/G206)</f>
        <v/>
      </c>
      <c r="J206" s="14" t="n"/>
      <c r="K206" s="11" t="n"/>
      <c r="L206" s="21" t="n"/>
      <c r="M206" s="11" t="n"/>
    </row>
    <row r="207">
      <c r="A207" s="10" t="n"/>
      <c r="B207" s="11" t="n"/>
      <c r="C207" s="12">
        <f>IF(B207="","",IFERROR(VLOOKUP(B207,'السيارات'!$A$5:$F$104,6,FALSE),""))</f>
        <v/>
      </c>
      <c r="D207" s="11" t="n"/>
      <c r="E207" s="11" t="n"/>
      <c r="F207" s="11" t="n"/>
      <c r="G207" s="19" t="n"/>
      <c r="H207" s="17" t="n"/>
      <c r="I207" s="20">
        <f>IF(OR(G207="",H207="",N(G207)=0),"",H207/G207)</f>
        <v/>
      </c>
      <c r="J207" s="14" t="n"/>
      <c r="K207" s="11" t="n"/>
      <c r="L207" s="21" t="n"/>
      <c r="M207" s="11" t="n"/>
    </row>
    <row r="208">
      <c r="A208" s="10" t="n"/>
      <c r="B208" s="11" t="n"/>
      <c r="C208" s="12">
        <f>IF(B208="","",IFERROR(VLOOKUP(B208,'السيارات'!$A$5:$F$104,6,FALSE),""))</f>
        <v/>
      </c>
      <c r="D208" s="11" t="n"/>
      <c r="E208" s="11" t="n"/>
      <c r="F208" s="11" t="n"/>
      <c r="G208" s="19" t="n"/>
      <c r="H208" s="17" t="n"/>
      <c r="I208" s="20">
        <f>IF(OR(G208="",H208="",N(G208)=0),"",H208/G208)</f>
        <v/>
      </c>
      <c r="J208" s="14" t="n"/>
      <c r="K208" s="11" t="n"/>
      <c r="L208" s="21" t="n"/>
      <c r="M208" s="11" t="n"/>
    </row>
    <row r="209">
      <c r="A209" s="10" t="n"/>
      <c r="B209" s="11" t="n"/>
      <c r="C209" s="12">
        <f>IF(B209="","",IFERROR(VLOOKUP(B209,'السيارات'!$A$5:$F$104,6,FALSE),""))</f>
        <v/>
      </c>
      <c r="D209" s="11" t="n"/>
      <c r="E209" s="11" t="n"/>
      <c r="F209" s="11" t="n"/>
      <c r="G209" s="19" t="n"/>
      <c r="H209" s="17" t="n"/>
      <c r="I209" s="20">
        <f>IF(OR(G209="",H209="",N(G209)=0),"",H209/G209)</f>
        <v/>
      </c>
      <c r="J209" s="14" t="n"/>
      <c r="K209" s="11" t="n"/>
      <c r="L209" s="21" t="n"/>
      <c r="M209" s="11" t="n"/>
    </row>
    <row r="210">
      <c r="A210" s="10" t="n"/>
      <c r="B210" s="11" t="n"/>
      <c r="C210" s="12">
        <f>IF(B210="","",IFERROR(VLOOKUP(B210,'السيارات'!$A$5:$F$104,6,FALSE),""))</f>
        <v/>
      </c>
      <c r="D210" s="11" t="n"/>
      <c r="E210" s="11" t="n"/>
      <c r="F210" s="11" t="n"/>
      <c r="G210" s="19" t="n"/>
      <c r="H210" s="17" t="n"/>
      <c r="I210" s="20">
        <f>IF(OR(G210="",H210="",N(G210)=0),"",H210/G210)</f>
        <v/>
      </c>
      <c r="J210" s="14" t="n"/>
      <c r="K210" s="11" t="n"/>
      <c r="L210" s="21" t="n"/>
      <c r="M210" s="11" t="n"/>
    </row>
    <row r="211">
      <c r="A211" s="10" t="n"/>
      <c r="B211" s="11" t="n"/>
      <c r="C211" s="12">
        <f>IF(B211="","",IFERROR(VLOOKUP(B211,'السيارات'!$A$5:$F$104,6,FALSE),""))</f>
        <v/>
      </c>
      <c r="D211" s="11" t="n"/>
      <c r="E211" s="11" t="n"/>
      <c r="F211" s="11" t="n"/>
      <c r="G211" s="19" t="n"/>
      <c r="H211" s="17" t="n"/>
      <c r="I211" s="20">
        <f>IF(OR(G211="",H211="",N(G211)=0),"",H211/G211)</f>
        <v/>
      </c>
      <c r="J211" s="14" t="n"/>
      <c r="K211" s="11" t="n"/>
      <c r="L211" s="21" t="n"/>
      <c r="M211" s="11" t="n"/>
    </row>
    <row r="212">
      <c r="A212" s="10" t="n"/>
      <c r="B212" s="11" t="n"/>
      <c r="C212" s="12">
        <f>IF(B212="","",IFERROR(VLOOKUP(B212,'السيارات'!$A$5:$F$104,6,FALSE),""))</f>
        <v/>
      </c>
      <c r="D212" s="11" t="n"/>
      <c r="E212" s="11" t="n"/>
      <c r="F212" s="11" t="n"/>
      <c r="G212" s="19" t="n"/>
      <c r="H212" s="17" t="n"/>
      <c r="I212" s="20">
        <f>IF(OR(G212="",H212="",N(G212)=0),"",H212/G212)</f>
        <v/>
      </c>
      <c r="J212" s="14" t="n"/>
      <c r="K212" s="11" t="n"/>
      <c r="L212" s="21" t="n"/>
      <c r="M212" s="11" t="n"/>
    </row>
    <row r="213">
      <c r="A213" s="10" t="n"/>
      <c r="B213" s="11" t="n"/>
      <c r="C213" s="12">
        <f>IF(B213="","",IFERROR(VLOOKUP(B213,'السيارات'!$A$5:$F$104,6,FALSE),""))</f>
        <v/>
      </c>
      <c r="D213" s="11" t="n"/>
      <c r="E213" s="11" t="n"/>
      <c r="F213" s="11" t="n"/>
      <c r="G213" s="19" t="n"/>
      <c r="H213" s="17" t="n"/>
      <c r="I213" s="20">
        <f>IF(OR(G213="",H213="",N(G213)=0),"",H213/G213)</f>
        <v/>
      </c>
      <c r="J213" s="14" t="n"/>
      <c r="K213" s="11" t="n"/>
      <c r="L213" s="21" t="n"/>
      <c r="M213" s="11" t="n"/>
    </row>
    <row r="214">
      <c r="A214" s="10" t="n"/>
      <c r="B214" s="11" t="n"/>
      <c r="C214" s="12">
        <f>IF(B214="","",IFERROR(VLOOKUP(B214,'السيارات'!$A$5:$F$104,6,FALSE),""))</f>
        <v/>
      </c>
      <c r="D214" s="11" t="n"/>
      <c r="E214" s="11" t="n"/>
      <c r="F214" s="11" t="n"/>
      <c r="G214" s="19" t="n"/>
      <c r="H214" s="17" t="n"/>
      <c r="I214" s="20">
        <f>IF(OR(G214="",H214="",N(G214)=0),"",H214/G214)</f>
        <v/>
      </c>
      <c r="J214" s="14" t="n"/>
      <c r="K214" s="11" t="n"/>
      <c r="L214" s="21" t="n"/>
      <c r="M214" s="11" t="n"/>
    </row>
    <row r="215">
      <c r="A215" s="10" t="n"/>
      <c r="B215" s="11" t="n"/>
      <c r="C215" s="12">
        <f>IF(B215="","",IFERROR(VLOOKUP(B215,'السيارات'!$A$5:$F$104,6,FALSE),""))</f>
        <v/>
      </c>
      <c r="D215" s="11" t="n"/>
      <c r="E215" s="11" t="n"/>
      <c r="F215" s="11" t="n"/>
      <c r="G215" s="19" t="n"/>
      <c r="H215" s="17" t="n"/>
      <c r="I215" s="20">
        <f>IF(OR(G215="",H215="",N(G215)=0),"",H215/G215)</f>
        <v/>
      </c>
      <c r="J215" s="14" t="n"/>
      <c r="K215" s="11" t="n"/>
      <c r="L215" s="21" t="n"/>
      <c r="M215" s="11" t="n"/>
    </row>
    <row r="216">
      <c r="A216" s="10" t="n"/>
      <c r="B216" s="11" t="n"/>
      <c r="C216" s="12">
        <f>IF(B216="","",IFERROR(VLOOKUP(B216,'السيارات'!$A$5:$F$104,6,FALSE),""))</f>
        <v/>
      </c>
      <c r="D216" s="11" t="n"/>
      <c r="E216" s="11" t="n"/>
      <c r="F216" s="11" t="n"/>
      <c r="G216" s="19" t="n"/>
      <c r="H216" s="17" t="n"/>
      <c r="I216" s="20">
        <f>IF(OR(G216="",H216="",N(G216)=0),"",H216/G216)</f>
        <v/>
      </c>
      <c r="J216" s="14" t="n"/>
      <c r="K216" s="11" t="n"/>
      <c r="L216" s="21" t="n"/>
      <c r="M216" s="11" t="n"/>
    </row>
    <row r="217">
      <c r="A217" s="10" t="n"/>
      <c r="B217" s="11" t="n"/>
      <c r="C217" s="12">
        <f>IF(B217="","",IFERROR(VLOOKUP(B217,'السيارات'!$A$5:$F$104,6,FALSE),""))</f>
        <v/>
      </c>
      <c r="D217" s="11" t="n"/>
      <c r="E217" s="11" t="n"/>
      <c r="F217" s="11" t="n"/>
      <c r="G217" s="19" t="n"/>
      <c r="H217" s="17" t="n"/>
      <c r="I217" s="20">
        <f>IF(OR(G217="",H217="",N(G217)=0),"",H217/G217)</f>
        <v/>
      </c>
      <c r="J217" s="14" t="n"/>
      <c r="K217" s="11" t="n"/>
      <c r="L217" s="21" t="n"/>
      <c r="M217" s="11" t="n"/>
    </row>
    <row r="218">
      <c r="A218" s="10" t="n"/>
      <c r="B218" s="11" t="n"/>
      <c r="C218" s="12">
        <f>IF(B218="","",IFERROR(VLOOKUP(B218,'السيارات'!$A$5:$F$104,6,FALSE),""))</f>
        <v/>
      </c>
      <c r="D218" s="11" t="n"/>
      <c r="E218" s="11" t="n"/>
      <c r="F218" s="11" t="n"/>
      <c r="G218" s="19" t="n"/>
      <c r="H218" s="17" t="n"/>
      <c r="I218" s="20">
        <f>IF(OR(G218="",H218="",N(G218)=0),"",H218/G218)</f>
        <v/>
      </c>
      <c r="J218" s="14" t="n"/>
      <c r="K218" s="11" t="n"/>
      <c r="L218" s="21" t="n"/>
      <c r="M218" s="11" t="n"/>
    </row>
    <row r="219">
      <c r="A219" s="10" t="n"/>
      <c r="B219" s="11" t="n"/>
      <c r="C219" s="12">
        <f>IF(B219="","",IFERROR(VLOOKUP(B219,'السيارات'!$A$5:$F$104,6,FALSE),""))</f>
        <v/>
      </c>
      <c r="D219" s="11" t="n"/>
      <c r="E219" s="11" t="n"/>
      <c r="F219" s="11" t="n"/>
      <c r="G219" s="19" t="n"/>
      <c r="H219" s="17" t="n"/>
      <c r="I219" s="20">
        <f>IF(OR(G219="",H219="",N(G219)=0),"",H219/G219)</f>
        <v/>
      </c>
      <c r="J219" s="14" t="n"/>
      <c r="K219" s="11" t="n"/>
      <c r="L219" s="21" t="n"/>
      <c r="M219" s="11" t="n"/>
    </row>
    <row r="220">
      <c r="A220" s="10" t="n"/>
      <c r="B220" s="11" t="n"/>
      <c r="C220" s="12">
        <f>IF(B220="","",IFERROR(VLOOKUP(B220,'السيارات'!$A$5:$F$104,6,FALSE),""))</f>
        <v/>
      </c>
      <c r="D220" s="11" t="n"/>
      <c r="E220" s="11" t="n"/>
      <c r="F220" s="11" t="n"/>
      <c r="G220" s="19" t="n"/>
      <c r="H220" s="17" t="n"/>
      <c r="I220" s="20">
        <f>IF(OR(G220="",H220="",N(G220)=0),"",H220/G220)</f>
        <v/>
      </c>
      <c r="J220" s="14" t="n"/>
      <c r="K220" s="11" t="n"/>
      <c r="L220" s="21" t="n"/>
      <c r="M220" s="11" t="n"/>
    </row>
    <row r="221">
      <c r="A221" s="10" t="n"/>
      <c r="B221" s="11" t="n"/>
      <c r="C221" s="12">
        <f>IF(B221="","",IFERROR(VLOOKUP(B221,'السيارات'!$A$5:$F$104,6,FALSE),""))</f>
        <v/>
      </c>
      <c r="D221" s="11" t="n"/>
      <c r="E221" s="11" t="n"/>
      <c r="F221" s="11" t="n"/>
      <c r="G221" s="19" t="n"/>
      <c r="H221" s="17" t="n"/>
      <c r="I221" s="20">
        <f>IF(OR(G221="",H221="",N(G221)=0),"",H221/G221)</f>
        <v/>
      </c>
      <c r="J221" s="14" t="n"/>
      <c r="K221" s="11" t="n"/>
      <c r="L221" s="21" t="n"/>
      <c r="M221" s="11" t="n"/>
    </row>
    <row r="222">
      <c r="A222" s="10" t="n"/>
      <c r="B222" s="11" t="n"/>
      <c r="C222" s="12">
        <f>IF(B222="","",IFERROR(VLOOKUP(B222,'السيارات'!$A$5:$F$104,6,FALSE),""))</f>
        <v/>
      </c>
      <c r="D222" s="11" t="n"/>
      <c r="E222" s="11" t="n"/>
      <c r="F222" s="11" t="n"/>
      <c r="G222" s="19" t="n"/>
      <c r="H222" s="17" t="n"/>
      <c r="I222" s="20">
        <f>IF(OR(G222="",H222="",N(G222)=0),"",H222/G222)</f>
        <v/>
      </c>
      <c r="J222" s="14" t="n"/>
      <c r="K222" s="11" t="n"/>
      <c r="L222" s="21" t="n"/>
      <c r="M222" s="11" t="n"/>
    </row>
    <row r="223">
      <c r="A223" s="10" t="n"/>
      <c r="B223" s="11" t="n"/>
      <c r="C223" s="12">
        <f>IF(B223="","",IFERROR(VLOOKUP(B223,'السيارات'!$A$5:$F$104,6,FALSE),""))</f>
        <v/>
      </c>
      <c r="D223" s="11" t="n"/>
      <c r="E223" s="11" t="n"/>
      <c r="F223" s="11" t="n"/>
      <c r="G223" s="19" t="n"/>
      <c r="H223" s="17" t="n"/>
      <c r="I223" s="20">
        <f>IF(OR(G223="",H223="",N(G223)=0),"",H223/G223)</f>
        <v/>
      </c>
      <c r="J223" s="14" t="n"/>
      <c r="K223" s="11" t="n"/>
      <c r="L223" s="21" t="n"/>
      <c r="M223" s="11" t="n"/>
    </row>
    <row r="224">
      <c r="A224" s="10" t="n"/>
      <c r="B224" s="11" t="n"/>
      <c r="C224" s="12">
        <f>IF(B224="","",IFERROR(VLOOKUP(B224,'السيارات'!$A$5:$F$104,6,FALSE),""))</f>
        <v/>
      </c>
      <c r="D224" s="11" t="n"/>
      <c r="E224" s="11" t="n"/>
      <c r="F224" s="11" t="n"/>
      <c r="G224" s="19" t="n"/>
      <c r="H224" s="17" t="n"/>
      <c r="I224" s="20">
        <f>IF(OR(G224="",H224="",N(G224)=0),"",H224/G224)</f>
        <v/>
      </c>
      <c r="J224" s="14" t="n"/>
      <c r="K224" s="11" t="n"/>
      <c r="L224" s="21" t="n"/>
      <c r="M224" s="11" t="n"/>
    </row>
    <row r="225">
      <c r="A225" s="10" t="n"/>
      <c r="B225" s="11" t="n"/>
      <c r="C225" s="12">
        <f>IF(B225="","",IFERROR(VLOOKUP(B225,'السيارات'!$A$5:$F$104,6,FALSE),""))</f>
        <v/>
      </c>
      <c r="D225" s="11" t="n"/>
      <c r="E225" s="11" t="n"/>
      <c r="F225" s="11" t="n"/>
      <c r="G225" s="19" t="n"/>
      <c r="H225" s="17" t="n"/>
      <c r="I225" s="20">
        <f>IF(OR(G225="",H225="",N(G225)=0),"",H225/G225)</f>
        <v/>
      </c>
      <c r="J225" s="14" t="n"/>
      <c r="K225" s="11" t="n"/>
      <c r="L225" s="21" t="n"/>
      <c r="M225" s="11" t="n"/>
    </row>
    <row r="226">
      <c r="A226" s="10" t="n"/>
      <c r="B226" s="11" t="n"/>
      <c r="C226" s="12">
        <f>IF(B226="","",IFERROR(VLOOKUP(B226,'السيارات'!$A$5:$F$104,6,FALSE),""))</f>
        <v/>
      </c>
      <c r="D226" s="11" t="n"/>
      <c r="E226" s="11" t="n"/>
      <c r="F226" s="11" t="n"/>
      <c r="G226" s="19" t="n"/>
      <c r="H226" s="17" t="n"/>
      <c r="I226" s="20">
        <f>IF(OR(G226="",H226="",N(G226)=0),"",H226/G226)</f>
        <v/>
      </c>
      <c r="J226" s="14" t="n"/>
      <c r="K226" s="11" t="n"/>
      <c r="L226" s="21" t="n"/>
      <c r="M226" s="11" t="n"/>
    </row>
    <row r="227">
      <c r="A227" s="10" t="n"/>
      <c r="B227" s="11" t="n"/>
      <c r="C227" s="12">
        <f>IF(B227="","",IFERROR(VLOOKUP(B227,'السيارات'!$A$5:$F$104,6,FALSE),""))</f>
        <v/>
      </c>
      <c r="D227" s="11" t="n"/>
      <c r="E227" s="11" t="n"/>
      <c r="F227" s="11" t="n"/>
      <c r="G227" s="19" t="n"/>
      <c r="H227" s="17" t="n"/>
      <c r="I227" s="20">
        <f>IF(OR(G227="",H227="",N(G227)=0),"",H227/G227)</f>
        <v/>
      </c>
      <c r="J227" s="14" t="n"/>
      <c r="K227" s="11" t="n"/>
      <c r="L227" s="21" t="n"/>
      <c r="M227" s="11" t="n"/>
    </row>
    <row r="228">
      <c r="A228" s="10" t="n"/>
      <c r="B228" s="11" t="n"/>
      <c r="C228" s="12">
        <f>IF(B228="","",IFERROR(VLOOKUP(B228,'السيارات'!$A$5:$F$104,6,FALSE),""))</f>
        <v/>
      </c>
      <c r="D228" s="11" t="n"/>
      <c r="E228" s="11" t="n"/>
      <c r="F228" s="11" t="n"/>
      <c r="G228" s="19" t="n"/>
      <c r="H228" s="17" t="n"/>
      <c r="I228" s="20">
        <f>IF(OR(G228="",H228="",N(G228)=0),"",H228/G228)</f>
        <v/>
      </c>
      <c r="J228" s="14" t="n"/>
      <c r="K228" s="11" t="n"/>
      <c r="L228" s="21" t="n"/>
      <c r="M228" s="11" t="n"/>
    </row>
    <row r="229">
      <c r="A229" s="10" t="n"/>
      <c r="B229" s="11" t="n"/>
      <c r="C229" s="12">
        <f>IF(B229="","",IFERROR(VLOOKUP(B229,'السيارات'!$A$5:$F$104,6,FALSE),""))</f>
        <v/>
      </c>
      <c r="D229" s="11" t="n"/>
      <c r="E229" s="11" t="n"/>
      <c r="F229" s="11" t="n"/>
      <c r="G229" s="19" t="n"/>
      <c r="H229" s="17" t="n"/>
      <c r="I229" s="20">
        <f>IF(OR(G229="",H229="",N(G229)=0),"",H229/G229)</f>
        <v/>
      </c>
      <c r="J229" s="14" t="n"/>
      <c r="K229" s="11" t="n"/>
      <c r="L229" s="21" t="n"/>
      <c r="M229" s="11" t="n"/>
    </row>
    <row r="230">
      <c r="A230" s="10" t="n"/>
      <c r="B230" s="11" t="n"/>
      <c r="C230" s="12">
        <f>IF(B230="","",IFERROR(VLOOKUP(B230,'السيارات'!$A$5:$F$104,6,FALSE),""))</f>
        <v/>
      </c>
      <c r="D230" s="11" t="n"/>
      <c r="E230" s="11" t="n"/>
      <c r="F230" s="11" t="n"/>
      <c r="G230" s="19" t="n"/>
      <c r="H230" s="17" t="n"/>
      <c r="I230" s="20">
        <f>IF(OR(G230="",H230="",N(G230)=0),"",H230/G230)</f>
        <v/>
      </c>
      <c r="J230" s="14" t="n"/>
      <c r="K230" s="11" t="n"/>
      <c r="L230" s="21" t="n"/>
      <c r="M230" s="11" t="n"/>
    </row>
    <row r="231">
      <c r="A231" s="10" t="n"/>
      <c r="B231" s="11" t="n"/>
      <c r="C231" s="12">
        <f>IF(B231="","",IFERROR(VLOOKUP(B231,'السيارات'!$A$5:$F$104,6,FALSE),""))</f>
        <v/>
      </c>
      <c r="D231" s="11" t="n"/>
      <c r="E231" s="11" t="n"/>
      <c r="F231" s="11" t="n"/>
      <c r="G231" s="19" t="n"/>
      <c r="H231" s="17" t="n"/>
      <c r="I231" s="20">
        <f>IF(OR(G231="",H231="",N(G231)=0),"",H231/G231)</f>
        <v/>
      </c>
      <c r="J231" s="14" t="n"/>
      <c r="K231" s="11" t="n"/>
      <c r="L231" s="21" t="n"/>
      <c r="M231" s="11" t="n"/>
    </row>
    <row r="232">
      <c r="A232" s="10" t="n"/>
      <c r="B232" s="11" t="n"/>
      <c r="C232" s="12">
        <f>IF(B232="","",IFERROR(VLOOKUP(B232,'السيارات'!$A$5:$F$104,6,FALSE),""))</f>
        <v/>
      </c>
      <c r="D232" s="11" t="n"/>
      <c r="E232" s="11" t="n"/>
      <c r="F232" s="11" t="n"/>
      <c r="G232" s="19" t="n"/>
      <c r="H232" s="17" t="n"/>
      <c r="I232" s="20">
        <f>IF(OR(G232="",H232="",N(G232)=0),"",H232/G232)</f>
        <v/>
      </c>
      <c r="J232" s="14" t="n"/>
      <c r="K232" s="11" t="n"/>
      <c r="L232" s="21" t="n"/>
      <c r="M232" s="11" t="n"/>
    </row>
    <row r="233">
      <c r="A233" s="10" t="n"/>
      <c r="B233" s="11" t="n"/>
      <c r="C233" s="12">
        <f>IF(B233="","",IFERROR(VLOOKUP(B233,'السيارات'!$A$5:$F$104,6,FALSE),""))</f>
        <v/>
      </c>
      <c r="D233" s="11" t="n"/>
      <c r="E233" s="11" t="n"/>
      <c r="F233" s="11" t="n"/>
      <c r="G233" s="19" t="n"/>
      <c r="H233" s="17" t="n"/>
      <c r="I233" s="20">
        <f>IF(OR(G233="",H233="",N(G233)=0),"",H233/G233)</f>
        <v/>
      </c>
      <c r="J233" s="14" t="n"/>
      <c r="K233" s="11" t="n"/>
      <c r="L233" s="21" t="n"/>
      <c r="M233" s="11" t="n"/>
    </row>
    <row r="234">
      <c r="A234" s="10" t="n"/>
      <c r="B234" s="11" t="n"/>
      <c r="C234" s="12">
        <f>IF(B234="","",IFERROR(VLOOKUP(B234,'السيارات'!$A$5:$F$104,6,FALSE),""))</f>
        <v/>
      </c>
      <c r="D234" s="11" t="n"/>
      <c r="E234" s="11" t="n"/>
      <c r="F234" s="11" t="n"/>
      <c r="G234" s="19" t="n"/>
      <c r="H234" s="17" t="n"/>
      <c r="I234" s="20">
        <f>IF(OR(G234="",H234="",N(G234)=0),"",H234/G234)</f>
        <v/>
      </c>
      <c r="J234" s="14" t="n"/>
      <c r="K234" s="11" t="n"/>
      <c r="L234" s="21" t="n"/>
      <c r="M234" s="11" t="n"/>
    </row>
    <row r="235">
      <c r="A235" s="10" t="n"/>
      <c r="B235" s="11" t="n"/>
      <c r="C235" s="12">
        <f>IF(B235="","",IFERROR(VLOOKUP(B235,'السيارات'!$A$5:$F$104,6,FALSE),""))</f>
        <v/>
      </c>
      <c r="D235" s="11" t="n"/>
      <c r="E235" s="11" t="n"/>
      <c r="F235" s="11" t="n"/>
      <c r="G235" s="19" t="n"/>
      <c r="H235" s="17" t="n"/>
      <c r="I235" s="20">
        <f>IF(OR(G235="",H235="",N(G235)=0),"",H235/G235)</f>
        <v/>
      </c>
      <c r="J235" s="14" t="n"/>
      <c r="K235" s="11" t="n"/>
      <c r="L235" s="21" t="n"/>
      <c r="M235" s="11" t="n"/>
    </row>
    <row r="236">
      <c r="A236" s="10" t="n"/>
      <c r="B236" s="11" t="n"/>
      <c r="C236" s="12">
        <f>IF(B236="","",IFERROR(VLOOKUP(B236,'السيارات'!$A$5:$F$104,6,FALSE),""))</f>
        <v/>
      </c>
      <c r="D236" s="11" t="n"/>
      <c r="E236" s="11" t="n"/>
      <c r="F236" s="11" t="n"/>
      <c r="G236" s="19" t="n"/>
      <c r="H236" s="17" t="n"/>
      <c r="I236" s="20">
        <f>IF(OR(G236="",H236="",N(G236)=0),"",H236/G236)</f>
        <v/>
      </c>
      <c r="J236" s="14" t="n"/>
      <c r="K236" s="11" t="n"/>
      <c r="L236" s="21" t="n"/>
      <c r="M236" s="11" t="n"/>
    </row>
    <row r="237">
      <c r="A237" s="10" t="n"/>
      <c r="B237" s="11" t="n"/>
      <c r="C237" s="12">
        <f>IF(B237="","",IFERROR(VLOOKUP(B237,'السيارات'!$A$5:$F$104,6,FALSE),""))</f>
        <v/>
      </c>
      <c r="D237" s="11" t="n"/>
      <c r="E237" s="11" t="n"/>
      <c r="F237" s="11" t="n"/>
      <c r="G237" s="19" t="n"/>
      <c r="H237" s="17" t="n"/>
      <c r="I237" s="20">
        <f>IF(OR(G237="",H237="",N(G237)=0),"",H237/G237)</f>
        <v/>
      </c>
      <c r="J237" s="14" t="n"/>
      <c r="K237" s="11" t="n"/>
      <c r="L237" s="21" t="n"/>
      <c r="M237" s="11" t="n"/>
    </row>
    <row r="238">
      <c r="A238" s="10" t="n"/>
      <c r="B238" s="11" t="n"/>
      <c r="C238" s="12">
        <f>IF(B238="","",IFERROR(VLOOKUP(B238,'السيارات'!$A$5:$F$104,6,FALSE),""))</f>
        <v/>
      </c>
      <c r="D238" s="11" t="n"/>
      <c r="E238" s="11" t="n"/>
      <c r="F238" s="11" t="n"/>
      <c r="G238" s="19" t="n"/>
      <c r="H238" s="17" t="n"/>
      <c r="I238" s="20">
        <f>IF(OR(G238="",H238="",N(G238)=0),"",H238/G238)</f>
        <v/>
      </c>
      <c r="J238" s="14" t="n"/>
      <c r="K238" s="11" t="n"/>
      <c r="L238" s="21" t="n"/>
      <c r="M238" s="11" t="n"/>
    </row>
    <row r="239">
      <c r="A239" s="10" t="n"/>
      <c r="B239" s="11" t="n"/>
      <c r="C239" s="12">
        <f>IF(B239="","",IFERROR(VLOOKUP(B239,'السيارات'!$A$5:$F$104,6,FALSE),""))</f>
        <v/>
      </c>
      <c r="D239" s="11" t="n"/>
      <c r="E239" s="11" t="n"/>
      <c r="F239" s="11" t="n"/>
      <c r="G239" s="19" t="n"/>
      <c r="H239" s="17" t="n"/>
      <c r="I239" s="20">
        <f>IF(OR(G239="",H239="",N(G239)=0),"",H239/G239)</f>
        <v/>
      </c>
      <c r="J239" s="14" t="n"/>
      <c r="K239" s="11" t="n"/>
      <c r="L239" s="21" t="n"/>
      <c r="M239" s="11" t="n"/>
    </row>
    <row r="240">
      <c r="A240" s="10" t="n"/>
      <c r="B240" s="11" t="n"/>
      <c r="C240" s="12">
        <f>IF(B240="","",IFERROR(VLOOKUP(B240,'السيارات'!$A$5:$F$104,6,FALSE),""))</f>
        <v/>
      </c>
      <c r="D240" s="11" t="n"/>
      <c r="E240" s="11" t="n"/>
      <c r="F240" s="11" t="n"/>
      <c r="G240" s="19" t="n"/>
      <c r="H240" s="17" t="n"/>
      <c r="I240" s="20">
        <f>IF(OR(G240="",H240="",N(G240)=0),"",H240/G240)</f>
        <v/>
      </c>
      <c r="J240" s="14" t="n"/>
      <c r="K240" s="11" t="n"/>
      <c r="L240" s="21" t="n"/>
      <c r="M240" s="11" t="n"/>
    </row>
    <row r="241">
      <c r="A241" s="10" t="n"/>
      <c r="B241" s="11" t="n"/>
      <c r="C241" s="12">
        <f>IF(B241="","",IFERROR(VLOOKUP(B241,'السيارات'!$A$5:$F$104,6,FALSE),""))</f>
        <v/>
      </c>
      <c r="D241" s="11" t="n"/>
      <c r="E241" s="11" t="n"/>
      <c r="F241" s="11" t="n"/>
      <c r="G241" s="19" t="n"/>
      <c r="H241" s="17" t="n"/>
      <c r="I241" s="20">
        <f>IF(OR(G241="",H241="",N(G241)=0),"",H241/G241)</f>
        <v/>
      </c>
      <c r="J241" s="14" t="n"/>
      <c r="K241" s="11" t="n"/>
      <c r="L241" s="21" t="n"/>
      <c r="M241" s="11" t="n"/>
    </row>
    <row r="242">
      <c r="A242" s="10" t="n"/>
      <c r="B242" s="11" t="n"/>
      <c r="C242" s="12">
        <f>IF(B242="","",IFERROR(VLOOKUP(B242,'السيارات'!$A$5:$F$104,6,FALSE),""))</f>
        <v/>
      </c>
      <c r="D242" s="11" t="n"/>
      <c r="E242" s="11" t="n"/>
      <c r="F242" s="11" t="n"/>
      <c r="G242" s="19" t="n"/>
      <c r="H242" s="17" t="n"/>
      <c r="I242" s="20">
        <f>IF(OR(G242="",H242="",N(G242)=0),"",H242/G242)</f>
        <v/>
      </c>
      <c r="J242" s="14" t="n"/>
      <c r="K242" s="11" t="n"/>
      <c r="L242" s="21" t="n"/>
      <c r="M242" s="11" t="n"/>
    </row>
    <row r="243">
      <c r="A243" s="10" t="n"/>
      <c r="B243" s="11" t="n"/>
      <c r="C243" s="12">
        <f>IF(B243="","",IFERROR(VLOOKUP(B243,'السيارات'!$A$5:$F$104,6,FALSE),""))</f>
        <v/>
      </c>
      <c r="D243" s="11" t="n"/>
      <c r="E243" s="11" t="n"/>
      <c r="F243" s="11" t="n"/>
      <c r="G243" s="19" t="n"/>
      <c r="H243" s="17" t="n"/>
      <c r="I243" s="20">
        <f>IF(OR(G243="",H243="",N(G243)=0),"",H243/G243)</f>
        <v/>
      </c>
      <c r="J243" s="14" t="n"/>
      <c r="K243" s="11" t="n"/>
      <c r="L243" s="21" t="n"/>
      <c r="M243" s="11" t="n"/>
    </row>
    <row r="244">
      <c r="A244" s="10" t="n"/>
      <c r="B244" s="11" t="n"/>
      <c r="C244" s="12">
        <f>IF(B244="","",IFERROR(VLOOKUP(B244,'السيارات'!$A$5:$F$104,6,FALSE),""))</f>
        <v/>
      </c>
      <c r="D244" s="11" t="n"/>
      <c r="E244" s="11" t="n"/>
      <c r="F244" s="11" t="n"/>
      <c r="G244" s="19" t="n"/>
      <c r="H244" s="17" t="n"/>
      <c r="I244" s="20">
        <f>IF(OR(G244="",H244="",N(G244)=0),"",H244/G244)</f>
        <v/>
      </c>
      <c r="J244" s="14" t="n"/>
      <c r="K244" s="11" t="n"/>
      <c r="L244" s="21" t="n"/>
      <c r="M244" s="11" t="n"/>
    </row>
    <row r="245">
      <c r="A245" s="10" t="n"/>
      <c r="B245" s="11" t="n"/>
      <c r="C245" s="12">
        <f>IF(B245="","",IFERROR(VLOOKUP(B245,'السيارات'!$A$5:$F$104,6,FALSE),""))</f>
        <v/>
      </c>
      <c r="D245" s="11" t="n"/>
      <c r="E245" s="11" t="n"/>
      <c r="F245" s="11" t="n"/>
      <c r="G245" s="19" t="n"/>
      <c r="H245" s="17" t="n"/>
      <c r="I245" s="20">
        <f>IF(OR(G245="",H245="",N(G245)=0),"",H245/G245)</f>
        <v/>
      </c>
      <c r="J245" s="14" t="n"/>
      <c r="K245" s="11" t="n"/>
      <c r="L245" s="21" t="n"/>
      <c r="M245" s="11" t="n"/>
    </row>
    <row r="246">
      <c r="A246" s="10" t="n"/>
      <c r="B246" s="11" t="n"/>
      <c r="C246" s="12">
        <f>IF(B246="","",IFERROR(VLOOKUP(B246,'السيارات'!$A$5:$F$104,6,FALSE),""))</f>
        <v/>
      </c>
      <c r="D246" s="11" t="n"/>
      <c r="E246" s="11" t="n"/>
      <c r="F246" s="11" t="n"/>
      <c r="G246" s="19" t="n"/>
      <c r="H246" s="17" t="n"/>
      <c r="I246" s="20">
        <f>IF(OR(G246="",H246="",N(G246)=0),"",H246/G246)</f>
        <v/>
      </c>
      <c r="J246" s="14" t="n"/>
      <c r="K246" s="11" t="n"/>
      <c r="L246" s="21" t="n"/>
      <c r="M246" s="11" t="n"/>
    </row>
    <row r="247">
      <c r="A247" s="10" t="n"/>
      <c r="B247" s="11" t="n"/>
      <c r="C247" s="12">
        <f>IF(B247="","",IFERROR(VLOOKUP(B247,'السيارات'!$A$5:$F$104,6,FALSE),""))</f>
        <v/>
      </c>
      <c r="D247" s="11" t="n"/>
      <c r="E247" s="11" t="n"/>
      <c r="F247" s="11" t="n"/>
      <c r="G247" s="19" t="n"/>
      <c r="H247" s="17" t="n"/>
      <c r="I247" s="20">
        <f>IF(OR(G247="",H247="",N(G247)=0),"",H247/G247)</f>
        <v/>
      </c>
      <c r="J247" s="14" t="n"/>
      <c r="K247" s="11" t="n"/>
      <c r="L247" s="21" t="n"/>
      <c r="M247" s="11" t="n"/>
    </row>
    <row r="248">
      <c r="A248" s="10" t="n"/>
      <c r="B248" s="11" t="n"/>
      <c r="C248" s="12">
        <f>IF(B248="","",IFERROR(VLOOKUP(B248,'السيارات'!$A$5:$F$104,6,FALSE),""))</f>
        <v/>
      </c>
      <c r="D248" s="11" t="n"/>
      <c r="E248" s="11" t="n"/>
      <c r="F248" s="11" t="n"/>
      <c r="G248" s="19" t="n"/>
      <c r="H248" s="17" t="n"/>
      <c r="I248" s="20">
        <f>IF(OR(G248="",H248="",N(G248)=0),"",H248/G248)</f>
        <v/>
      </c>
      <c r="J248" s="14" t="n"/>
      <c r="K248" s="11" t="n"/>
      <c r="L248" s="21" t="n"/>
      <c r="M248" s="11" t="n"/>
    </row>
    <row r="249">
      <c r="A249" s="10" t="n"/>
      <c r="B249" s="11" t="n"/>
      <c r="C249" s="12">
        <f>IF(B249="","",IFERROR(VLOOKUP(B249,'السيارات'!$A$5:$F$104,6,FALSE),""))</f>
        <v/>
      </c>
      <c r="D249" s="11" t="n"/>
      <c r="E249" s="11" t="n"/>
      <c r="F249" s="11" t="n"/>
      <c r="G249" s="19" t="n"/>
      <c r="H249" s="17" t="n"/>
      <c r="I249" s="20">
        <f>IF(OR(G249="",H249="",N(G249)=0),"",H249/G249)</f>
        <v/>
      </c>
      <c r="J249" s="14" t="n"/>
      <c r="K249" s="11" t="n"/>
      <c r="L249" s="21" t="n"/>
      <c r="M249" s="11" t="n"/>
    </row>
    <row r="250">
      <c r="A250" s="10" t="n"/>
      <c r="B250" s="11" t="n"/>
      <c r="C250" s="12">
        <f>IF(B250="","",IFERROR(VLOOKUP(B250,'السيارات'!$A$5:$F$104,6,FALSE),""))</f>
        <v/>
      </c>
      <c r="D250" s="11" t="n"/>
      <c r="E250" s="11" t="n"/>
      <c r="F250" s="11" t="n"/>
      <c r="G250" s="19" t="n"/>
      <c r="H250" s="17" t="n"/>
      <c r="I250" s="20">
        <f>IF(OR(G250="",H250="",N(G250)=0),"",H250/G250)</f>
        <v/>
      </c>
      <c r="J250" s="14" t="n"/>
      <c r="K250" s="11" t="n"/>
      <c r="L250" s="21" t="n"/>
      <c r="M250" s="11" t="n"/>
    </row>
    <row r="251">
      <c r="A251" s="10" t="n"/>
      <c r="B251" s="11" t="n"/>
      <c r="C251" s="12">
        <f>IF(B251="","",IFERROR(VLOOKUP(B251,'السيارات'!$A$5:$F$104,6,FALSE),""))</f>
        <v/>
      </c>
      <c r="D251" s="11" t="n"/>
      <c r="E251" s="11" t="n"/>
      <c r="F251" s="11" t="n"/>
      <c r="G251" s="19" t="n"/>
      <c r="H251" s="17" t="n"/>
      <c r="I251" s="20">
        <f>IF(OR(G251="",H251="",N(G251)=0),"",H251/G251)</f>
        <v/>
      </c>
      <c r="J251" s="14" t="n"/>
      <c r="K251" s="11" t="n"/>
      <c r="L251" s="21" t="n"/>
      <c r="M251" s="11" t="n"/>
    </row>
    <row r="252">
      <c r="A252" s="10" t="n"/>
      <c r="B252" s="11" t="n"/>
      <c r="C252" s="12">
        <f>IF(B252="","",IFERROR(VLOOKUP(B252,'السيارات'!$A$5:$F$104,6,FALSE),""))</f>
        <v/>
      </c>
      <c r="D252" s="11" t="n"/>
      <c r="E252" s="11" t="n"/>
      <c r="F252" s="11" t="n"/>
      <c r="G252" s="19" t="n"/>
      <c r="H252" s="17" t="n"/>
      <c r="I252" s="20">
        <f>IF(OR(G252="",H252="",N(G252)=0),"",H252/G252)</f>
        <v/>
      </c>
      <c r="J252" s="14" t="n"/>
      <c r="K252" s="11" t="n"/>
      <c r="L252" s="21" t="n"/>
      <c r="M252" s="11" t="n"/>
    </row>
    <row r="253">
      <c r="A253" s="10" t="n"/>
      <c r="B253" s="11" t="n"/>
      <c r="C253" s="12">
        <f>IF(B253="","",IFERROR(VLOOKUP(B253,'السيارات'!$A$5:$F$104,6,FALSE),""))</f>
        <v/>
      </c>
      <c r="D253" s="11" t="n"/>
      <c r="E253" s="11" t="n"/>
      <c r="F253" s="11" t="n"/>
      <c r="G253" s="19" t="n"/>
      <c r="H253" s="17" t="n"/>
      <c r="I253" s="20">
        <f>IF(OR(G253="",H253="",N(G253)=0),"",H253/G253)</f>
        <v/>
      </c>
      <c r="J253" s="14" t="n"/>
      <c r="K253" s="11" t="n"/>
      <c r="L253" s="21" t="n"/>
      <c r="M253" s="11" t="n"/>
    </row>
    <row r="254">
      <c r="A254" s="10" t="n"/>
      <c r="B254" s="11" t="n"/>
      <c r="C254" s="12">
        <f>IF(B254="","",IFERROR(VLOOKUP(B254,'السيارات'!$A$5:$F$104,6,FALSE),""))</f>
        <v/>
      </c>
      <c r="D254" s="11" t="n"/>
      <c r="E254" s="11" t="n"/>
      <c r="F254" s="11" t="n"/>
      <c r="G254" s="19" t="n"/>
      <c r="H254" s="17" t="n"/>
      <c r="I254" s="20">
        <f>IF(OR(G254="",H254="",N(G254)=0),"",H254/G254)</f>
        <v/>
      </c>
      <c r="J254" s="14" t="n"/>
      <c r="K254" s="11" t="n"/>
      <c r="L254" s="21" t="n"/>
      <c r="M254" s="11" t="n"/>
    </row>
    <row r="255">
      <c r="A255" s="10" t="n"/>
      <c r="B255" s="11" t="n"/>
      <c r="C255" s="12">
        <f>IF(B255="","",IFERROR(VLOOKUP(B255,'السيارات'!$A$5:$F$104,6,FALSE),""))</f>
        <v/>
      </c>
      <c r="D255" s="11" t="n"/>
      <c r="E255" s="11" t="n"/>
      <c r="F255" s="11" t="n"/>
      <c r="G255" s="19" t="n"/>
      <c r="H255" s="17" t="n"/>
      <c r="I255" s="20">
        <f>IF(OR(G255="",H255="",N(G255)=0),"",H255/G255)</f>
        <v/>
      </c>
      <c r="J255" s="14" t="n"/>
      <c r="K255" s="11" t="n"/>
      <c r="L255" s="21" t="n"/>
      <c r="M255" s="11" t="n"/>
    </row>
    <row r="256">
      <c r="A256" s="10" t="n"/>
      <c r="B256" s="11" t="n"/>
      <c r="C256" s="12">
        <f>IF(B256="","",IFERROR(VLOOKUP(B256,'السيارات'!$A$5:$F$104,6,FALSE),""))</f>
        <v/>
      </c>
      <c r="D256" s="11" t="n"/>
      <c r="E256" s="11" t="n"/>
      <c r="F256" s="11" t="n"/>
      <c r="G256" s="19" t="n"/>
      <c r="H256" s="17" t="n"/>
      <c r="I256" s="20">
        <f>IF(OR(G256="",H256="",N(G256)=0),"",H256/G256)</f>
        <v/>
      </c>
      <c r="J256" s="14" t="n"/>
      <c r="K256" s="11" t="n"/>
      <c r="L256" s="21" t="n"/>
      <c r="M256" s="11" t="n"/>
    </row>
    <row r="257">
      <c r="A257" s="10" t="n"/>
      <c r="B257" s="11" t="n"/>
      <c r="C257" s="12">
        <f>IF(B257="","",IFERROR(VLOOKUP(B257,'السيارات'!$A$5:$F$104,6,FALSE),""))</f>
        <v/>
      </c>
      <c r="D257" s="11" t="n"/>
      <c r="E257" s="11" t="n"/>
      <c r="F257" s="11" t="n"/>
      <c r="G257" s="19" t="n"/>
      <c r="H257" s="17" t="n"/>
      <c r="I257" s="20">
        <f>IF(OR(G257="",H257="",N(G257)=0),"",H257/G257)</f>
        <v/>
      </c>
      <c r="J257" s="14" t="n"/>
      <c r="K257" s="11" t="n"/>
      <c r="L257" s="21" t="n"/>
      <c r="M257" s="11" t="n"/>
    </row>
    <row r="258">
      <c r="A258" s="10" t="n"/>
      <c r="B258" s="11" t="n"/>
      <c r="C258" s="12">
        <f>IF(B258="","",IFERROR(VLOOKUP(B258,'السيارات'!$A$5:$F$104,6,FALSE),""))</f>
        <v/>
      </c>
      <c r="D258" s="11" t="n"/>
      <c r="E258" s="11" t="n"/>
      <c r="F258" s="11" t="n"/>
      <c r="G258" s="19" t="n"/>
      <c r="H258" s="17" t="n"/>
      <c r="I258" s="20">
        <f>IF(OR(G258="",H258="",N(G258)=0),"",H258/G258)</f>
        <v/>
      </c>
      <c r="J258" s="14" t="n"/>
      <c r="K258" s="11" t="n"/>
      <c r="L258" s="21" t="n"/>
      <c r="M258" s="11" t="n"/>
    </row>
    <row r="259">
      <c r="A259" s="10" t="n"/>
      <c r="B259" s="11" t="n"/>
      <c r="C259" s="12">
        <f>IF(B259="","",IFERROR(VLOOKUP(B259,'السيارات'!$A$5:$F$104,6,FALSE),""))</f>
        <v/>
      </c>
      <c r="D259" s="11" t="n"/>
      <c r="E259" s="11" t="n"/>
      <c r="F259" s="11" t="n"/>
      <c r="G259" s="19" t="n"/>
      <c r="H259" s="17" t="n"/>
      <c r="I259" s="20">
        <f>IF(OR(G259="",H259="",N(G259)=0),"",H259/G259)</f>
        <v/>
      </c>
      <c r="J259" s="14" t="n"/>
      <c r="K259" s="11" t="n"/>
      <c r="L259" s="21" t="n"/>
      <c r="M259" s="11" t="n"/>
    </row>
    <row r="260">
      <c r="A260" s="10" t="n"/>
      <c r="B260" s="11" t="n"/>
      <c r="C260" s="12">
        <f>IF(B260="","",IFERROR(VLOOKUP(B260,'السيارات'!$A$5:$F$104,6,FALSE),""))</f>
        <v/>
      </c>
      <c r="D260" s="11" t="n"/>
      <c r="E260" s="11" t="n"/>
      <c r="F260" s="11" t="n"/>
      <c r="G260" s="19" t="n"/>
      <c r="H260" s="17" t="n"/>
      <c r="I260" s="20">
        <f>IF(OR(G260="",H260="",N(G260)=0),"",H260/G260)</f>
        <v/>
      </c>
      <c r="J260" s="14" t="n"/>
      <c r="K260" s="11" t="n"/>
      <c r="L260" s="21" t="n"/>
      <c r="M260" s="11" t="n"/>
    </row>
    <row r="261">
      <c r="A261" s="10" t="n"/>
      <c r="B261" s="11" t="n"/>
      <c r="C261" s="12">
        <f>IF(B261="","",IFERROR(VLOOKUP(B261,'السيارات'!$A$5:$F$104,6,FALSE),""))</f>
        <v/>
      </c>
      <c r="D261" s="11" t="n"/>
      <c r="E261" s="11" t="n"/>
      <c r="F261" s="11" t="n"/>
      <c r="G261" s="19" t="n"/>
      <c r="H261" s="17" t="n"/>
      <c r="I261" s="20">
        <f>IF(OR(G261="",H261="",N(G261)=0),"",H261/G261)</f>
        <v/>
      </c>
      <c r="J261" s="14" t="n"/>
      <c r="K261" s="11" t="n"/>
      <c r="L261" s="21" t="n"/>
      <c r="M261" s="11" t="n"/>
    </row>
    <row r="262">
      <c r="A262" s="10" t="n"/>
      <c r="B262" s="11" t="n"/>
      <c r="C262" s="12">
        <f>IF(B262="","",IFERROR(VLOOKUP(B262,'السيارات'!$A$5:$F$104,6,FALSE),""))</f>
        <v/>
      </c>
      <c r="D262" s="11" t="n"/>
      <c r="E262" s="11" t="n"/>
      <c r="F262" s="11" t="n"/>
      <c r="G262" s="19" t="n"/>
      <c r="H262" s="17" t="n"/>
      <c r="I262" s="20">
        <f>IF(OR(G262="",H262="",N(G262)=0),"",H262/G262)</f>
        <v/>
      </c>
      <c r="J262" s="14" t="n"/>
      <c r="K262" s="11" t="n"/>
      <c r="L262" s="21" t="n"/>
      <c r="M262" s="11" t="n"/>
    </row>
    <row r="263">
      <c r="A263" s="10" t="n"/>
      <c r="B263" s="11" t="n"/>
      <c r="C263" s="12">
        <f>IF(B263="","",IFERROR(VLOOKUP(B263,'السيارات'!$A$5:$F$104,6,FALSE),""))</f>
        <v/>
      </c>
      <c r="D263" s="11" t="n"/>
      <c r="E263" s="11" t="n"/>
      <c r="F263" s="11" t="n"/>
      <c r="G263" s="19" t="n"/>
      <c r="H263" s="17" t="n"/>
      <c r="I263" s="20">
        <f>IF(OR(G263="",H263="",N(G263)=0),"",H263/G263)</f>
        <v/>
      </c>
      <c r="J263" s="14" t="n"/>
      <c r="K263" s="11" t="n"/>
      <c r="L263" s="21" t="n"/>
      <c r="M263" s="11" t="n"/>
    </row>
    <row r="264">
      <c r="A264" s="10" t="n"/>
      <c r="B264" s="11" t="n"/>
      <c r="C264" s="12">
        <f>IF(B264="","",IFERROR(VLOOKUP(B264,'السيارات'!$A$5:$F$104,6,FALSE),""))</f>
        <v/>
      </c>
      <c r="D264" s="11" t="n"/>
      <c r="E264" s="11" t="n"/>
      <c r="F264" s="11" t="n"/>
      <c r="G264" s="19" t="n"/>
      <c r="H264" s="17" t="n"/>
      <c r="I264" s="20">
        <f>IF(OR(G264="",H264="",N(G264)=0),"",H264/G264)</f>
        <v/>
      </c>
      <c r="J264" s="14" t="n"/>
      <c r="K264" s="11" t="n"/>
      <c r="L264" s="21" t="n"/>
      <c r="M264" s="11" t="n"/>
    </row>
    <row r="265">
      <c r="A265" s="10" t="n"/>
      <c r="B265" s="11" t="n"/>
      <c r="C265" s="12">
        <f>IF(B265="","",IFERROR(VLOOKUP(B265,'السيارات'!$A$5:$F$104,6,FALSE),""))</f>
        <v/>
      </c>
      <c r="D265" s="11" t="n"/>
      <c r="E265" s="11" t="n"/>
      <c r="F265" s="11" t="n"/>
      <c r="G265" s="19" t="n"/>
      <c r="H265" s="17" t="n"/>
      <c r="I265" s="20">
        <f>IF(OR(G265="",H265="",N(G265)=0),"",H265/G265)</f>
        <v/>
      </c>
      <c r="J265" s="14" t="n"/>
      <c r="K265" s="11" t="n"/>
      <c r="L265" s="21" t="n"/>
      <c r="M265" s="11" t="n"/>
    </row>
    <row r="266">
      <c r="A266" s="10" t="n"/>
      <c r="B266" s="11" t="n"/>
      <c r="C266" s="12">
        <f>IF(B266="","",IFERROR(VLOOKUP(B266,'السيارات'!$A$5:$F$104,6,FALSE),""))</f>
        <v/>
      </c>
      <c r="D266" s="11" t="n"/>
      <c r="E266" s="11" t="n"/>
      <c r="F266" s="11" t="n"/>
      <c r="G266" s="19" t="n"/>
      <c r="H266" s="17" t="n"/>
      <c r="I266" s="20">
        <f>IF(OR(G266="",H266="",N(G266)=0),"",H266/G266)</f>
        <v/>
      </c>
      <c r="J266" s="14" t="n"/>
      <c r="K266" s="11" t="n"/>
      <c r="L266" s="21" t="n"/>
      <c r="M266" s="11" t="n"/>
    </row>
    <row r="267">
      <c r="A267" s="10" t="n"/>
      <c r="B267" s="11" t="n"/>
      <c r="C267" s="12">
        <f>IF(B267="","",IFERROR(VLOOKUP(B267,'السيارات'!$A$5:$F$104,6,FALSE),""))</f>
        <v/>
      </c>
      <c r="D267" s="11" t="n"/>
      <c r="E267" s="11" t="n"/>
      <c r="F267" s="11" t="n"/>
      <c r="G267" s="19" t="n"/>
      <c r="H267" s="17" t="n"/>
      <c r="I267" s="20">
        <f>IF(OR(G267="",H267="",N(G267)=0),"",H267/G267)</f>
        <v/>
      </c>
      <c r="J267" s="14" t="n"/>
      <c r="K267" s="11" t="n"/>
      <c r="L267" s="21" t="n"/>
      <c r="M267" s="11" t="n"/>
    </row>
    <row r="268">
      <c r="A268" s="10" t="n"/>
      <c r="B268" s="11" t="n"/>
      <c r="C268" s="12">
        <f>IF(B268="","",IFERROR(VLOOKUP(B268,'السيارات'!$A$5:$F$104,6,FALSE),""))</f>
        <v/>
      </c>
      <c r="D268" s="11" t="n"/>
      <c r="E268" s="11" t="n"/>
      <c r="F268" s="11" t="n"/>
      <c r="G268" s="19" t="n"/>
      <c r="H268" s="17" t="n"/>
      <c r="I268" s="20">
        <f>IF(OR(G268="",H268="",N(G268)=0),"",H268/G268)</f>
        <v/>
      </c>
      <c r="J268" s="14" t="n"/>
      <c r="K268" s="11" t="n"/>
      <c r="L268" s="21" t="n"/>
      <c r="M268" s="11" t="n"/>
    </row>
    <row r="269">
      <c r="A269" s="10" t="n"/>
      <c r="B269" s="11" t="n"/>
      <c r="C269" s="12">
        <f>IF(B269="","",IFERROR(VLOOKUP(B269,'السيارات'!$A$5:$F$104,6,FALSE),""))</f>
        <v/>
      </c>
      <c r="D269" s="11" t="n"/>
      <c r="E269" s="11" t="n"/>
      <c r="F269" s="11" t="n"/>
      <c r="G269" s="19" t="n"/>
      <c r="H269" s="17" t="n"/>
      <c r="I269" s="20">
        <f>IF(OR(G269="",H269="",N(G269)=0),"",H269/G269)</f>
        <v/>
      </c>
      <c r="J269" s="14" t="n"/>
      <c r="K269" s="11" t="n"/>
      <c r="L269" s="21" t="n"/>
      <c r="M269" s="11" t="n"/>
    </row>
    <row r="270">
      <c r="A270" s="10" t="n"/>
      <c r="B270" s="11" t="n"/>
      <c r="C270" s="12">
        <f>IF(B270="","",IFERROR(VLOOKUP(B270,'السيارات'!$A$5:$F$104,6,FALSE),""))</f>
        <v/>
      </c>
      <c r="D270" s="11" t="n"/>
      <c r="E270" s="11" t="n"/>
      <c r="F270" s="11" t="n"/>
      <c r="G270" s="19" t="n"/>
      <c r="H270" s="17" t="n"/>
      <c r="I270" s="20">
        <f>IF(OR(G270="",H270="",N(G270)=0),"",H270/G270)</f>
        <v/>
      </c>
      <c r="J270" s="14" t="n"/>
      <c r="K270" s="11" t="n"/>
      <c r="L270" s="21" t="n"/>
      <c r="M270" s="11" t="n"/>
    </row>
    <row r="271">
      <c r="A271" s="10" t="n"/>
      <c r="B271" s="11" t="n"/>
      <c r="C271" s="12">
        <f>IF(B271="","",IFERROR(VLOOKUP(B271,'السيارات'!$A$5:$F$104,6,FALSE),""))</f>
        <v/>
      </c>
      <c r="D271" s="11" t="n"/>
      <c r="E271" s="11" t="n"/>
      <c r="F271" s="11" t="n"/>
      <c r="G271" s="19" t="n"/>
      <c r="H271" s="17" t="n"/>
      <c r="I271" s="20">
        <f>IF(OR(G271="",H271="",N(G271)=0),"",H271/G271)</f>
        <v/>
      </c>
      <c r="J271" s="14" t="n"/>
      <c r="K271" s="11" t="n"/>
      <c r="L271" s="21" t="n"/>
      <c r="M271" s="11" t="n"/>
    </row>
    <row r="272">
      <c r="A272" s="10" t="n"/>
      <c r="B272" s="11" t="n"/>
      <c r="C272" s="12">
        <f>IF(B272="","",IFERROR(VLOOKUP(B272,'السيارات'!$A$5:$F$104,6,FALSE),""))</f>
        <v/>
      </c>
      <c r="D272" s="11" t="n"/>
      <c r="E272" s="11" t="n"/>
      <c r="F272" s="11" t="n"/>
      <c r="G272" s="19" t="n"/>
      <c r="H272" s="17" t="n"/>
      <c r="I272" s="20">
        <f>IF(OR(G272="",H272="",N(G272)=0),"",H272/G272)</f>
        <v/>
      </c>
      <c r="J272" s="14" t="n"/>
      <c r="K272" s="11" t="n"/>
      <c r="L272" s="21" t="n"/>
      <c r="M272" s="11" t="n"/>
    </row>
    <row r="273">
      <c r="A273" s="10" t="n"/>
      <c r="B273" s="11" t="n"/>
      <c r="C273" s="12">
        <f>IF(B273="","",IFERROR(VLOOKUP(B273,'السيارات'!$A$5:$F$104,6,FALSE),""))</f>
        <v/>
      </c>
      <c r="D273" s="11" t="n"/>
      <c r="E273" s="11" t="n"/>
      <c r="F273" s="11" t="n"/>
      <c r="G273" s="19" t="n"/>
      <c r="H273" s="17" t="n"/>
      <c r="I273" s="20">
        <f>IF(OR(G273="",H273="",N(G273)=0),"",H273/G273)</f>
        <v/>
      </c>
      <c r="J273" s="14" t="n"/>
      <c r="K273" s="11" t="n"/>
      <c r="L273" s="21" t="n"/>
      <c r="M273" s="11" t="n"/>
    </row>
    <row r="274">
      <c r="A274" s="10" t="n"/>
      <c r="B274" s="11" t="n"/>
      <c r="C274" s="12">
        <f>IF(B274="","",IFERROR(VLOOKUP(B274,'السيارات'!$A$5:$F$104,6,FALSE),""))</f>
        <v/>
      </c>
      <c r="D274" s="11" t="n"/>
      <c r="E274" s="11" t="n"/>
      <c r="F274" s="11" t="n"/>
      <c r="G274" s="19" t="n"/>
      <c r="H274" s="17" t="n"/>
      <c r="I274" s="20">
        <f>IF(OR(G274="",H274="",N(G274)=0),"",H274/G274)</f>
        <v/>
      </c>
      <c r="J274" s="14" t="n"/>
      <c r="K274" s="11" t="n"/>
      <c r="L274" s="21" t="n"/>
      <c r="M274" s="11" t="n"/>
    </row>
    <row r="275">
      <c r="A275" s="10" t="n"/>
      <c r="B275" s="11" t="n"/>
      <c r="C275" s="12">
        <f>IF(B275="","",IFERROR(VLOOKUP(B275,'السيارات'!$A$5:$F$104,6,FALSE),""))</f>
        <v/>
      </c>
      <c r="D275" s="11" t="n"/>
      <c r="E275" s="11" t="n"/>
      <c r="F275" s="11" t="n"/>
      <c r="G275" s="19" t="n"/>
      <c r="H275" s="17" t="n"/>
      <c r="I275" s="20">
        <f>IF(OR(G275="",H275="",N(G275)=0),"",H275/G275)</f>
        <v/>
      </c>
      <c r="J275" s="14" t="n"/>
      <c r="K275" s="11" t="n"/>
      <c r="L275" s="21" t="n"/>
      <c r="M275" s="11" t="n"/>
    </row>
    <row r="276">
      <c r="A276" s="10" t="n"/>
      <c r="B276" s="11" t="n"/>
      <c r="C276" s="12">
        <f>IF(B276="","",IFERROR(VLOOKUP(B276,'السيارات'!$A$5:$F$104,6,FALSE),""))</f>
        <v/>
      </c>
      <c r="D276" s="11" t="n"/>
      <c r="E276" s="11" t="n"/>
      <c r="F276" s="11" t="n"/>
      <c r="G276" s="19" t="n"/>
      <c r="H276" s="17" t="n"/>
      <c r="I276" s="20">
        <f>IF(OR(G276="",H276="",N(G276)=0),"",H276/G276)</f>
        <v/>
      </c>
      <c r="J276" s="14" t="n"/>
      <c r="K276" s="11" t="n"/>
      <c r="L276" s="21" t="n"/>
      <c r="M276" s="11" t="n"/>
    </row>
    <row r="277">
      <c r="A277" s="10" t="n"/>
      <c r="B277" s="11" t="n"/>
      <c r="C277" s="12">
        <f>IF(B277="","",IFERROR(VLOOKUP(B277,'السيارات'!$A$5:$F$104,6,FALSE),""))</f>
        <v/>
      </c>
      <c r="D277" s="11" t="n"/>
      <c r="E277" s="11" t="n"/>
      <c r="F277" s="11" t="n"/>
      <c r="G277" s="19" t="n"/>
      <c r="H277" s="17" t="n"/>
      <c r="I277" s="20">
        <f>IF(OR(G277="",H277="",N(G277)=0),"",H277/G277)</f>
        <v/>
      </c>
      <c r="J277" s="14" t="n"/>
      <c r="K277" s="11" t="n"/>
      <c r="L277" s="21" t="n"/>
      <c r="M277" s="11" t="n"/>
    </row>
    <row r="278">
      <c r="A278" s="10" t="n"/>
      <c r="B278" s="11" t="n"/>
      <c r="C278" s="12">
        <f>IF(B278="","",IFERROR(VLOOKUP(B278,'السيارات'!$A$5:$F$104,6,FALSE),""))</f>
        <v/>
      </c>
      <c r="D278" s="11" t="n"/>
      <c r="E278" s="11" t="n"/>
      <c r="F278" s="11" t="n"/>
      <c r="G278" s="19" t="n"/>
      <c r="H278" s="17" t="n"/>
      <c r="I278" s="20">
        <f>IF(OR(G278="",H278="",N(G278)=0),"",H278/G278)</f>
        <v/>
      </c>
      <c r="J278" s="14" t="n"/>
      <c r="K278" s="11" t="n"/>
      <c r="L278" s="21" t="n"/>
      <c r="M278" s="11" t="n"/>
    </row>
    <row r="279">
      <c r="A279" s="10" t="n"/>
      <c r="B279" s="11" t="n"/>
      <c r="C279" s="12">
        <f>IF(B279="","",IFERROR(VLOOKUP(B279,'السيارات'!$A$5:$F$104,6,FALSE),""))</f>
        <v/>
      </c>
      <c r="D279" s="11" t="n"/>
      <c r="E279" s="11" t="n"/>
      <c r="F279" s="11" t="n"/>
      <c r="G279" s="19" t="n"/>
      <c r="H279" s="17" t="n"/>
      <c r="I279" s="20">
        <f>IF(OR(G279="",H279="",N(G279)=0),"",H279/G279)</f>
        <v/>
      </c>
      <c r="J279" s="14" t="n"/>
      <c r="K279" s="11" t="n"/>
      <c r="L279" s="21" t="n"/>
      <c r="M279" s="11" t="n"/>
    </row>
    <row r="280">
      <c r="A280" s="10" t="n"/>
      <c r="B280" s="11" t="n"/>
      <c r="C280" s="12">
        <f>IF(B280="","",IFERROR(VLOOKUP(B280,'السيارات'!$A$5:$F$104,6,FALSE),""))</f>
        <v/>
      </c>
      <c r="D280" s="11" t="n"/>
      <c r="E280" s="11" t="n"/>
      <c r="F280" s="11" t="n"/>
      <c r="G280" s="19" t="n"/>
      <c r="H280" s="17" t="n"/>
      <c r="I280" s="20">
        <f>IF(OR(G280="",H280="",N(G280)=0),"",H280/G280)</f>
        <v/>
      </c>
      <c r="J280" s="14" t="n"/>
      <c r="K280" s="11" t="n"/>
      <c r="L280" s="21" t="n"/>
      <c r="M280" s="11" t="n"/>
    </row>
    <row r="281">
      <c r="A281" s="10" t="n"/>
      <c r="B281" s="11" t="n"/>
      <c r="C281" s="12">
        <f>IF(B281="","",IFERROR(VLOOKUP(B281,'السيارات'!$A$5:$F$104,6,FALSE),""))</f>
        <v/>
      </c>
      <c r="D281" s="11" t="n"/>
      <c r="E281" s="11" t="n"/>
      <c r="F281" s="11" t="n"/>
      <c r="G281" s="19" t="n"/>
      <c r="H281" s="17" t="n"/>
      <c r="I281" s="20">
        <f>IF(OR(G281="",H281="",N(G281)=0),"",H281/G281)</f>
        <v/>
      </c>
      <c r="J281" s="14" t="n"/>
      <c r="K281" s="11" t="n"/>
      <c r="L281" s="21" t="n"/>
      <c r="M281" s="11" t="n"/>
    </row>
    <row r="282">
      <c r="A282" s="10" t="n"/>
      <c r="B282" s="11" t="n"/>
      <c r="C282" s="12">
        <f>IF(B282="","",IFERROR(VLOOKUP(B282,'السيارات'!$A$5:$F$104,6,FALSE),""))</f>
        <v/>
      </c>
      <c r="D282" s="11" t="n"/>
      <c r="E282" s="11" t="n"/>
      <c r="F282" s="11" t="n"/>
      <c r="G282" s="19" t="n"/>
      <c r="H282" s="17" t="n"/>
      <c r="I282" s="20">
        <f>IF(OR(G282="",H282="",N(G282)=0),"",H282/G282)</f>
        <v/>
      </c>
      <c r="J282" s="14" t="n"/>
      <c r="K282" s="11" t="n"/>
      <c r="L282" s="21" t="n"/>
      <c r="M282" s="11" t="n"/>
    </row>
    <row r="283">
      <c r="A283" s="10" t="n"/>
      <c r="B283" s="11" t="n"/>
      <c r="C283" s="12">
        <f>IF(B283="","",IFERROR(VLOOKUP(B283,'السيارات'!$A$5:$F$104,6,FALSE),""))</f>
        <v/>
      </c>
      <c r="D283" s="11" t="n"/>
      <c r="E283" s="11" t="n"/>
      <c r="F283" s="11" t="n"/>
      <c r="G283" s="19" t="n"/>
      <c r="H283" s="17" t="n"/>
      <c r="I283" s="20">
        <f>IF(OR(G283="",H283="",N(G283)=0),"",H283/G283)</f>
        <v/>
      </c>
      <c r="J283" s="14" t="n"/>
      <c r="K283" s="11" t="n"/>
      <c r="L283" s="21" t="n"/>
      <c r="M283" s="11" t="n"/>
    </row>
    <row r="284">
      <c r="A284" s="10" t="n"/>
      <c r="B284" s="11" t="n"/>
      <c r="C284" s="12">
        <f>IF(B284="","",IFERROR(VLOOKUP(B284,'السيارات'!$A$5:$F$104,6,FALSE),""))</f>
        <v/>
      </c>
      <c r="D284" s="11" t="n"/>
      <c r="E284" s="11" t="n"/>
      <c r="F284" s="11" t="n"/>
      <c r="G284" s="19" t="n"/>
      <c r="H284" s="17" t="n"/>
      <c r="I284" s="20">
        <f>IF(OR(G284="",H284="",N(G284)=0),"",H284/G284)</f>
        <v/>
      </c>
      <c r="J284" s="14" t="n"/>
      <c r="K284" s="11" t="n"/>
      <c r="L284" s="21" t="n"/>
      <c r="M284" s="11" t="n"/>
    </row>
    <row r="285">
      <c r="A285" s="10" t="n"/>
      <c r="B285" s="11" t="n"/>
      <c r="C285" s="12">
        <f>IF(B285="","",IFERROR(VLOOKUP(B285,'السيارات'!$A$5:$F$104,6,FALSE),""))</f>
        <v/>
      </c>
      <c r="D285" s="11" t="n"/>
      <c r="E285" s="11" t="n"/>
      <c r="F285" s="11" t="n"/>
      <c r="G285" s="19" t="n"/>
      <c r="H285" s="17" t="n"/>
      <c r="I285" s="20">
        <f>IF(OR(G285="",H285="",N(G285)=0),"",H285/G285)</f>
        <v/>
      </c>
      <c r="J285" s="14" t="n"/>
      <c r="K285" s="11" t="n"/>
      <c r="L285" s="21" t="n"/>
      <c r="M285" s="11" t="n"/>
    </row>
    <row r="286">
      <c r="A286" s="10" t="n"/>
      <c r="B286" s="11" t="n"/>
      <c r="C286" s="12">
        <f>IF(B286="","",IFERROR(VLOOKUP(B286,'السيارات'!$A$5:$F$104,6,FALSE),""))</f>
        <v/>
      </c>
      <c r="D286" s="11" t="n"/>
      <c r="E286" s="11" t="n"/>
      <c r="F286" s="11" t="n"/>
      <c r="G286" s="19" t="n"/>
      <c r="H286" s="17" t="n"/>
      <c r="I286" s="20">
        <f>IF(OR(G286="",H286="",N(G286)=0),"",H286/G286)</f>
        <v/>
      </c>
      <c r="J286" s="14" t="n"/>
      <c r="K286" s="11" t="n"/>
      <c r="L286" s="21" t="n"/>
      <c r="M286" s="11" t="n"/>
    </row>
    <row r="287">
      <c r="A287" s="10" t="n"/>
      <c r="B287" s="11" t="n"/>
      <c r="C287" s="12">
        <f>IF(B287="","",IFERROR(VLOOKUP(B287,'السيارات'!$A$5:$F$104,6,FALSE),""))</f>
        <v/>
      </c>
      <c r="D287" s="11" t="n"/>
      <c r="E287" s="11" t="n"/>
      <c r="F287" s="11" t="n"/>
      <c r="G287" s="19" t="n"/>
      <c r="H287" s="17" t="n"/>
      <c r="I287" s="20">
        <f>IF(OR(G287="",H287="",N(G287)=0),"",H287/G287)</f>
        <v/>
      </c>
      <c r="J287" s="14" t="n"/>
      <c r="K287" s="11" t="n"/>
      <c r="L287" s="21" t="n"/>
      <c r="M287" s="11" t="n"/>
    </row>
    <row r="288">
      <c r="A288" s="10" t="n"/>
      <c r="B288" s="11" t="n"/>
      <c r="C288" s="12">
        <f>IF(B288="","",IFERROR(VLOOKUP(B288,'السيارات'!$A$5:$F$104,6,FALSE),""))</f>
        <v/>
      </c>
      <c r="D288" s="11" t="n"/>
      <c r="E288" s="11" t="n"/>
      <c r="F288" s="11" t="n"/>
      <c r="G288" s="19" t="n"/>
      <c r="H288" s="17" t="n"/>
      <c r="I288" s="20">
        <f>IF(OR(G288="",H288="",N(G288)=0),"",H288/G288)</f>
        <v/>
      </c>
      <c r="J288" s="14" t="n"/>
      <c r="K288" s="11" t="n"/>
      <c r="L288" s="21" t="n"/>
      <c r="M288" s="11" t="n"/>
    </row>
    <row r="289">
      <c r="A289" s="10" t="n"/>
      <c r="B289" s="11" t="n"/>
      <c r="C289" s="12">
        <f>IF(B289="","",IFERROR(VLOOKUP(B289,'السيارات'!$A$5:$F$104,6,FALSE),""))</f>
        <v/>
      </c>
      <c r="D289" s="11" t="n"/>
      <c r="E289" s="11" t="n"/>
      <c r="F289" s="11" t="n"/>
      <c r="G289" s="19" t="n"/>
      <c r="H289" s="17" t="n"/>
      <c r="I289" s="20">
        <f>IF(OR(G289="",H289="",N(G289)=0),"",H289/G289)</f>
        <v/>
      </c>
      <c r="J289" s="14" t="n"/>
      <c r="K289" s="11" t="n"/>
      <c r="L289" s="21" t="n"/>
      <c r="M289" s="11" t="n"/>
    </row>
    <row r="290">
      <c r="A290" s="10" t="n"/>
      <c r="B290" s="11" t="n"/>
      <c r="C290" s="12">
        <f>IF(B290="","",IFERROR(VLOOKUP(B290,'السيارات'!$A$5:$F$104,6,FALSE),""))</f>
        <v/>
      </c>
      <c r="D290" s="11" t="n"/>
      <c r="E290" s="11" t="n"/>
      <c r="F290" s="11" t="n"/>
      <c r="G290" s="19" t="n"/>
      <c r="H290" s="17" t="n"/>
      <c r="I290" s="20">
        <f>IF(OR(G290="",H290="",N(G290)=0),"",H290/G290)</f>
        <v/>
      </c>
      <c r="J290" s="14" t="n"/>
      <c r="K290" s="11" t="n"/>
      <c r="L290" s="21" t="n"/>
      <c r="M290" s="11" t="n"/>
    </row>
    <row r="291">
      <c r="A291" s="10" t="n"/>
      <c r="B291" s="11" t="n"/>
      <c r="C291" s="12">
        <f>IF(B291="","",IFERROR(VLOOKUP(B291,'السيارات'!$A$5:$F$104,6,FALSE),""))</f>
        <v/>
      </c>
      <c r="D291" s="11" t="n"/>
      <c r="E291" s="11" t="n"/>
      <c r="F291" s="11" t="n"/>
      <c r="G291" s="19" t="n"/>
      <c r="H291" s="17" t="n"/>
      <c r="I291" s="20">
        <f>IF(OR(G291="",H291="",N(G291)=0),"",H291/G291)</f>
        <v/>
      </c>
      <c r="J291" s="14" t="n"/>
      <c r="K291" s="11" t="n"/>
      <c r="L291" s="21" t="n"/>
      <c r="M291" s="11" t="n"/>
    </row>
    <row r="292">
      <c r="A292" s="10" t="n"/>
      <c r="B292" s="11" t="n"/>
      <c r="C292" s="12">
        <f>IF(B292="","",IFERROR(VLOOKUP(B292,'السيارات'!$A$5:$F$104,6,FALSE),""))</f>
        <v/>
      </c>
      <c r="D292" s="11" t="n"/>
      <c r="E292" s="11" t="n"/>
      <c r="F292" s="11" t="n"/>
      <c r="G292" s="19" t="n"/>
      <c r="H292" s="17" t="n"/>
      <c r="I292" s="20">
        <f>IF(OR(G292="",H292="",N(G292)=0),"",H292/G292)</f>
        <v/>
      </c>
      <c r="J292" s="14" t="n"/>
      <c r="K292" s="11" t="n"/>
      <c r="L292" s="21" t="n"/>
      <c r="M292" s="11" t="n"/>
    </row>
    <row r="293">
      <c r="A293" s="10" t="n"/>
      <c r="B293" s="11" t="n"/>
      <c r="C293" s="12">
        <f>IF(B293="","",IFERROR(VLOOKUP(B293,'السيارات'!$A$5:$F$104,6,FALSE),""))</f>
        <v/>
      </c>
      <c r="D293" s="11" t="n"/>
      <c r="E293" s="11" t="n"/>
      <c r="F293" s="11" t="n"/>
      <c r="G293" s="19" t="n"/>
      <c r="H293" s="17" t="n"/>
      <c r="I293" s="20">
        <f>IF(OR(G293="",H293="",N(G293)=0),"",H293/G293)</f>
        <v/>
      </c>
      <c r="J293" s="14" t="n"/>
      <c r="K293" s="11" t="n"/>
      <c r="L293" s="21" t="n"/>
      <c r="M293" s="11" t="n"/>
    </row>
    <row r="294">
      <c r="A294" s="10" t="n"/>
      <c r="B294" s="11" t="n"/>
      <c r="C294" s="12">
        <f>IF(B294="","",IFERROR(VLOOKUP(B294,'السيارات'!$A$5:$F$104,6,FALSE),""))</f>
        <v/>
      </c>
      <c r="D294" s="11" t="n"/>
      <c r="E294" s="11" t="n"/>
      <c r="F294" s="11" t="n"/>
      <c r="G294" s="19" t="n"/>
      <c r="H294" s="17" t="n"/>
      <c r="I294" s="20">
        <f>IF(OR(G294="",H294="",N(G294)=0),"",H294/G294)</f>
        <v/>
      </c>
      <c r="J294" s="14" t="n"/>
      <c r="K294" s="11" t="n"/>
      <c r="L294" s="21" t="n"/>
      <c r="M294" s="11" t="n"/>
    </row>
    <row r="295">
      <c r="A295" s="10" t="n"/>
      <c r="B295" s="11" t="n"/>
      <c r="C295" s="12">
        <f>IF(B295="","",IFERROR(VLOOKUP(B295,'السيارات'!$A$5:$F$104,6,FALSE),""))</f>
        <v/>
      </c>
      <c r="D295" s="11" t="n"/>
      <c r="E295" s="11" t="n"/>
      <c r="F295" s="11" t="n"/>
      <c r="G295" s="19" t="n"/>
      <c r="H295" s="17" t="n"/>
      <c r="I295" s="20">
        <f>IF(OR(G295="",H295="",N(G295)=0),"",H295/G295)</f>
        <v/>
      </c>
      <c r="J295" s="14" t="n"/>
      <c r="K295" s="11" t="n"/>
      <c r="L295" s="21" t="n"/>
      <c r="M295" s="11" t="n"/>
    </row>
    <row r="296">
      <c r="A296" s="10" t="n"/>
      <c r="B296" s="11" t="n"/>
      <c r="C296" s="12">
        <f>IF(B296="","",IFERROR(VLOOKUP(B296,'السيارات'!$A$5:$F$104,6,FALSE),""))</f>
        <v/>
      </c>
      <c r="D296" s="11" t="n"/>
      <c r="E296" s="11" t="n"/>
      <c r="F296" s="11" t="n"/>
      <c r="G296" s="19" t="n"/>
      <c r="H296" s="17" t="n"/>
      <c r="I296" s="20">
        <f>IF(OR(G296="",H296="",N(G296)=0),"",H296/G296)</f>
        <v/>
      </c>
      <c r="J296" s="14" t="n"/>
      <c r="K296" s="11" t="n"/>
      <c r="L296" s="21" t="n"/>
      <c r="M296" s="11" t="n"/>
    </row>
    <row r="297">
      <c r="A297" s="10" t="n"/>
      <c r="B297" s="11" t="n"/>
      <c r="C297" s="12">
        <f>IF(B297="","",IFERROR(VLOOKUP(B297,'السيارات'!$A$5:$F$104,6,FALSE),""))</f>
        <v/>
      </c>
      <c r="D297" s="11" t="n"/>
      <c r="E297" s="11" t="n"/>
      <c r="F297" s="11" t="n"/>
      <c r="G297" s="19" t="n"/>
      <c r="H297" s="17" t="n"/>
      <c r="I297" s="20">
        <f>IF(OR(G297="",H297="",N(G297)=0),"",H297/G297)</f>
        <v/>
      </c>
      <c r="J297" s="14" t="n"/>
      <c r="K297" s="11" t="n"/>
      <c r="L297" s="21" t="n"/>
      <c r="M297" s="11" t="n"/>
    </row>
    <row r="298">
      <c r="A298" s="10" t="n"/>
      <c r="B298" s="11" t="n"/>
      <c r="C298" s="12">
        <f>IF(B298="","",IFERROR(VLOOKUP(B298,'السيارات'!$A$5:$F$104,6,FALSE),""))</f>
        <v/>
      </c>
      <c r="D298" s="11" t="n"/>
      <c r="E298" s="11" t="n"/>
      <c r="F298" s="11" t="n"/>
      <c r="G298" s="19" t="n"/>
      <c r="H298" s="17" t="n"/>
      <c r="I298" s="20">
        <f>IF(OR(G298="",H298="",N(G298)=0),"",H298/G298)</f>
        <v/>
      </c>
      <c r="J298" s="14" t="n"/>
      <c r="K298" s="11" t="n"/>
      <c r="L298" s="21" t="n"/>
      <c r="M298" s="11" t="n"/>
    </row>
    <row r="299">
      <c r="A299" s="10" t="n"/>
      <c r="B299" s="11" t="n"/>
      <c r="C299" s="12">
        <f>IF(B299="","",IFERROR(VLOOKUP(B299,'السيارات'!$A$5:$F$104,6,FALSE),""))</f>
        <v/>
      </c>
      <c r="D299" s="11" t="n"/>
      <c r="E299" s="11" t="n"/>
      <c r="F299" s="11" t="n"/>
      <c r="G299" s="19" t="n"/>
      <c r="H299" s="17" t="n"/>
      <c r="I299" s="20">
        <f>IF(OR(G299="",H299="",N(G299)=0),"",H299/G299)</f>
        <v/>
      </c>
      <c r="J299" s="14" t="n"/>
      <c r="K299" s="11" t="n"/>
      <c r="L299" s="21" t="n"/>
      <c r="M299" s="11" t="n"/>
    </row>
    <row r="300">
      <c r="A300" s="10" t="n"/>
      <c r="B300" s="11" t="n"/>
      <c r="C300" s="12">
        <f>IF(B300="","",IFERROR(VLOOKUP(B300,'السيارات'!$A$5:$F$104,6,FALSE),""))</f>
        <v/>
      </c>
      <c r="D300" s="11" t="n"/>
      <c r="E300" s="11" t="n"/>
      <c r="F300" s="11" t="n"/>
      <c r="G300" s="19" t="n"/>
      <c r="H300" s="17" t="n"/>
      <c r="I300" s="20">
        <f>IF(OR(G300="",H300="",N(G300)=0),"",H300/G300)</f>
        <v/>
      </c>
      <c r="J300" s="14" t="n"/>
      <c r="K300" s="11" t="n"/>
      <c r="L300" s="21" t="n"/>
      <c r="M300" s="11" t="n"/>
    </row>
    <row r="301">
      <c r="A301" s="10" t="n"/>
      <c r="B301" s="11" t="n"/>
      <c r="C301" s="12">
        <f>IF(B301="","",IFERROR(VLOOKUP(B301,'السيارات'!$A$5:$F$104,6,FALSE),""))</f>
        <v/>
      </c>
      <c r="D301" s="11" t="n"/>
      <c r="E301" s="11" t="n"/>
      <c r="F301" s="11" t="n"/>
      <c r="G301" s="19" t="n"/>
      <c r="H301" s="17" t="n"/>
      <c r="I301" s="20">
        <f>IF(OR(G301="",H301="",N(G301)=0),"",H301/G301)</f>
        <v/>
      </c>
      <c r="J301" s="14" t="n"/>
      <c r="K301" s="11" t="n"/>
      <c r="L301" s="21" t="n"/>
      <c r="M301" s="11" t="n"/>
    </row>
    <row r="302">
      <c r="A302" s="10" t="n"/>
      <c r="B302" s="11" t="n"/>
      <c r="C302" s="12">
        <f>IF(B302="","",IFERROR(VLOOKUP(B302,'السيارات'!$A$5:$F$104,6,FALSE),""))</f>
        <v/>
      </c>
      <c r="D302" s="11" t="n"/>
      <c r="E302" s="11" t="n"/>
      <c r="F302" s="11" t="n"/>
      <c r="G302" s="19" t="n"/>
      <c r="H302" s="17" t="n"/>
      <c r="I302" s="20">
        <f>IF(OR(G302="",H302="",N(G302)=0),"",H302/G302)</f>
        <v/>
      </c>
      <c r="J302" s="14" t="n"/>
      <c r="K302" s="11" t="n"/>
      <c r="L302" s="21" t="n"/>
      <c r="M302" s="11" t="n"/>
    </row>
    <row r="303">
      <c r="A303" s="10" t="n"/>
      <c r="B303" s="11" t="n"/>
      <c r="C303" s="12">
        <f>IF(B303="","",IFERROR(VLOOKUP(B303,'السيارات'!$A$5:$F$104,6,FALSE),""))</f>
        <v/>
      </c>
      <c r="D303" s="11" t="n"/>
      <c r="E303" s="11" t="n"/>
      <c r="F303" s="11" t="n"/>
      <c r="G303" s="19" t="n"/>
      <c r="H303" s="17" t="n"/>
      <c r="I303" s="20">
        <f>IF(OR(G303="",H303="",N(G303)=0),"",H303/G303)</f>
        <v/>
      </c>
      <c r="J303" s="14" t="n"/>
      <c r="K303" s="11" t="n"/>
      <c r="L303" s="21" t="n"/>
      <c r="M303" s="11" t="n"/>
    </row>
    <row r="304">
      <c r="A304" s="10" t="n"/>
      <c r="B304" s="11" t="n"/>
      <c r="C304" s="12">
        <f>IF(B304="","",IFERROR(VLOOKUP(B304,'السيارات'!$A$5:$F$104,6,FALSE),""))</f>
        <v/>
      </c>
      <c r="D304" s="11" t="n"/>
      <c r="E304" s="11" t="n"/>
      <c r="F304" s="11" t="n"/>
      <c r="G304" s="19" t="n"/>
      <c r="H304" s="17" t="n"/>
      <c r="I304" s="20">
        <f>IF(OR(G304="",H304="",N(G304)=0),"",H304/G304)</f>
        <v/>
      </c>
      <c r="J304" s="14" t="n"/>
      <c r="K304" s="11" t="n"/>
      <c r="L304" s="21" t="n"/>
      <c r="M304" s="11" t="n"/>
    </row>
  </sheetData>
  <mergeCells count="2">
    <mergeCell ref="A2:M2"/>
    <mergeCell ref="A1:M1"/>
  </mergeCells>
  <dataValidations count="4">
    <dataValidation sqref="B5:B304" showDropDown="0" showInputMessage="0" showErrorMessage="1" allowBlank="1" errorTitle="تحقّق من القيمة" error="اختر قيمة من القائمة (أو أضفها أولاً إلى ورقة القوائم)." type="list" errorStyle="warning">
      <formula1>L_VEH</formula1>
    </dataValidation>
    <dataValidation sqref="D5:D304" showDropDown="0" showInputMessage="0" showErrorMessage="1" allowBlank="1" errorTitle="تحقّق من القيمة" error="اختر قيمة من القائمة (أو أضفها أولاً إلى ورقة القوائم)." type="list" errorStyle="warning">
      <formula1>L_DRV</formula1>
    </dataValidation>
    <dataValidation sqref="F5:F304" showDropDown="0" showInputMessage="0" showErrorMessage="1" allowBlank="1" errorTitle="تحقّق من القيمة" error="اختر قيمة من القائمة (أو أضفها أولاً إلى ورقة القوائم)." type="list" errorStyle="warning">
      <formula1>L_EMIRATE</formula1>
    </dataValidation>
    <dataValidation sqref="K5:K304" showDropDown="0" showInputMessage="0" showErrorMessage="1" allowBlank="1" errorTitle="تحقّق من القيمة" error="اختر قيمة من القائمة (أو أضفها أولاً إلى ورقة القوائم)." type="list" errorStyle="warning">
      <formula1>L_YESNO</formula1>
    </dataValidation>
  </dataValidations>
  <pageMargins left="0.4" right="0.4" top="0.5" bottom="0.6" header="0.5" footer="0.5"/>
  <pageSetup orientation="landscape" paperSize="9" fitToHeight="0" fitToWidth="1"/>
  <headerFooter>
    <oddHeader/>
    <oddFooter>&amp;L&amp;8 CT Mobility · www.ct.ms&amp;R&amp;8 &amp;P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4"/>
  <sheetViews>
    <sheetView rightToLeft="1" zoomScale="100" workbookViewId="0">
      <pane xSplit="2" ySplit="4" topLeftCell="C5" activePane="bottomRight" state="frozen"/>
      <selection pane="topRight"/>
      <selection pane="bottomLeft"/>
      <selection pane="bottomRight" activeCell="A1" sqref="A1"/>
    </sheetView>
  </sheetViews>
  <sheetFormatPr baseColWidth="8" defaultRowHeight="15"/>
  <cols>
    <col width="11" customWidth="1" min="1" max="1"/>
    <col width="16" customWidth="1" min="2" max="2"/>
    <col width="17" customWidth="1" min="3" max="3"/>
    <col width="20" customWidth="1" min="4" max="4"/>
    <col width="18" customWidth="1" min="5" max="5"/>
    <col width="10" customWidth="1" min="6" max="6"/>
    <col width="10" customWidth="1" min="7" max="7"/>
    <col width="12" customWidth="1" min="8" max="8"/>
    <col width="12" customWidth="1" min="9" max="9"/>
    <col width="24" customWidth="1" min="10" max="10"/>
  </cols>
  <sheetData>
    <row r="1" ht="26" customHeight="1">
      <c r="A1" s="1" t="inlineStr">
        <is>
          <t>سجل الصيانة</t>
        </is>
      </c>
      <c r="B1" s="2" t="n"/>
      <c r="C1" s="2" t="n"/>
      <c r="D1" s="2" t="n"/>
      <c r="E1" s="2" t="n"/>
      <c r="F1" s="2" t="n"/>
      <c r="G1" s="2" t="n"/>
      <c r="H1" s="2" t="n"/>
      <c r="I1" s="2" t="n"/>
      <c r="J1" s="2" t="n"/>
    </row>
    <row r="2" ht="30" customHeight="1">
      <c r="A2" s="3" t="inlineStr">
        <is>
          <t>صف واحد لكل زيارة للورشة أو إصلاح.   ·   CT Mobility · www.ct.ms</t>
        </is>
      </c>
    </row>
    <row r="4" ht="34" customHeight="1">
      <c r="A4" s="8" t="inlineStr">
        <is>
          <t>التاريخ</t>
        </is>
      </c>
      <c r="B4" s="8" t="inlineStr">
        <is>
          <t>السيارة</t>
        </is>
      </c>
      <c r="C4" s="9" t="inlineStr">
        <is>
          <t>اللوحة</t>
        </is>
      </c>
      <c r="D4" s="8" t="inlineStr">
        <is>
          <t>نوع الصيانة</t>
        </is>
      </c>
      <c r="E4" s="8" t="inlineStr">
        <is>
          <t>الورشة</t>
        </is>
      </c>
      <c r="F4" s="8" t="inlineStr">
        <is>
          <t>قراءة العداد</t>
        </is>
      </c>
      <c r="G4" s="8" t="inlineStr">
        <is>
          <t>التكلفة (درهم)</t>
        </is>
      </c>
      <c r="H4" s="8" t="inlineStr">
        <is>
          <t>موعد الصيانة القادمة</t>
        </is>
      </c>
      <c r="I4" s="8" t="inlineStr">
        <is>
          <t>الصيانة القادمة عند (كم)</t>
        </is>
      </c>
      <c r="J4" s="8" t="inlineStr">
        <is>
          <t>ملاحظات</t>
        </is>
      </c>
    </row>
    <row r="5">
      <c r="A5" s="10" t="n">
        <v>46303</v>
      </c>
      <c r="B5" s="11" t="inlineStr">
        <is>
          <t>مثال - سيارة 2</t>
        </is>
      </c>
      <c r="C5" s="12">
        <f>IF(B5="","",IFERROR(VLOOKUP(B5,'السيارات'!$A$5:$F$104,6,FALSE),""))</f>
        <v/>
      </c>
      <c r="D5" s="11" t="inlineStr">
        <is>
          <t>تغيير الزيت والفلاتر</t>
        </is>
      </c>
      <c r="E5" s="11" t="inlineStr">
        <is>
          <t>ورشة - مصفح</t>
        </is>
      </c>
      <c r="F5" s="14" t="n">
        <v>23150</v>
      </c>
      <c r="G5" s="17" t="n">
        <v>280</v>
      </c>
      <c r="H5" s="10" t="n">
        <v>46485</v>
      </c>
      <c r="I5" s="14" t="n">
        <v>33150</v>
      </c>
      <c r="J5" s="11" t="inlineStr">
        <is>
          <t>صف مثال</t>
        </is>
      </c>
    </row>
    <row r="6">
      <c r="A6" s="10" t="n"/>
      <c r="B6" s="11" t="n"/>
      <c r="C6" s="12">
        <f>IF(B6="","",IFERROR(VLOOKUP(B6,'السيارات'!$A$5:$F$104,6,FALSE),""))</f>
        <v/>
      </c>
      <c r="D6" s="11" t="n"/>
      <c r="E6" s="11" t="n"/>
      <c r="F6" s="14" t="n"/>
      <c r="G6" s="17" t="n"/>
      <c r="H6" s="10" t="n"/>
      <c r="I6" s="14" t="n"/>
      <c r="J6" s="11" t="n"/>
    </row>
    <row r="7">
      <c r="A7" s="10" t="n"/>
      <c r="B7" s="11" t="n"/>
      <c r="C7" s="12">
        <f>IF(B7="","",IFERROR(VLOOKUP(B7,'السيارات'!$A$5:$F$104,6,FALSE),""))</f>
        <v/>
      </c>
      <c r="D7" s="11" t="n"/>
      <c r="E7" s="11" t="n"/>
      <c r="F7" s="14" t="n"/>
      <c r="G7" s="17" t="n"/>
      <c r="H7" s="10" t="n"/>
      <c r="I7" s="14" t="n"/>
      <c r="J7" s="11" t="n"/>
    </row>
    <row r="8">
      <c r="A8" s="10" t="n"/>
      <c r="B8" s="11" t="n"/>
      <c r="C8" s="12">
        <f>IF(B8="","",IFERROR(VLOOKUP(B8,'السيارات'!$A$5:$F$104,6,FALSE),""))</f>
        <v/>
      </c>
      <c r="D8" s="11" t="n"/>
      <c r="E8" s="11" t="n"/>
      <c r="F8" s="14" t="n"/>
      <c r="G8" s="17" t="n"/>
      <c r="H8" s="10" t="n"/>
      <c r="I8" s="14" t="n"/>
      <c r="J8" s="11" t="n"/>
    </row>
    <row r="9">
      <c r="A9" s="10" t="n"/>
      <c r="B9" s="11" t="n"/>
      <c r="C9" s="12">
        <f>IF(B9="","",IFERROR(VLOOKUP(B9,'السيارات'!$A$5:$F$104,6,FALSE),""))</f>
        <v/>
      </c>
      <c r="D9" s="11" t="n"/>
      <c r="E9" s="11" t="n"/>
      <c r="F9" s="14" t="n"/>
      <c r="G9" s="17" t="n"/>
      <c r="H9" s="10" t="n"/>
      <c r="I9" s="14" t="n"/>
      <c r="J9" s="11" t="n"/>
    </row>
    <row r="10">
      <c r="A10" s="10" t="n"/>
      <c r="B10" s="11" t="n"/>
      <c r="C10" s="12">
        <f>IF(B10="","",IFERROR(VLOOKUP(B10,'السيارات'!$A$5:$F$104,6,FALSE),""))</f>
        <v/>
      </c>
      <c r="D10" s="11" t="n"/>
      <c r="E10" s="11" t="n"/>
      <c r="F10" s="14" t="n"/>
      <c r="G10" s="17" t="n"/>
      <c r="H10" s="10" t="n"/>
      <c r="I10" s="14" t="n"/>
      <c r="J10" s="11" t="n"/>
    </row>
    <row r="11">
      <c r="A11" s="10" t="n"/>
      <c r="B11" s="11" t="n"/>
      <c r="C11" s="12">
        <f>IF(B11="","",IFERROR(VLOOKUP(B11,'السيارات'!$A$5:$F$104,6,FALSE),""))</f>
        <v/>
      </c>
      <c r="D11" s="11" t="n"/>
      <c r="E11" s="11" t="n"/>
      <c r="F11" s="14" t="n"/>
      <c r="G11" s="17" t="n"/>
      <c r="H11" s="10" t="n"/>
      <c r="I11" s="14" t="n"/>
      <c r="J11" s="11" t="n"/>
    </row>
    <row r="12">
      <c r="A12" s="10" t="n"/>
      <c r="B12" s="11" t="n"/>
      <c r="C12" s="12">
        <f>IF(B12="","",IFERROR(VLOOKUP(B12,'السيارات'!$A$5:$F$104,6,FALSE),""))</f>
        <v/>
      </c>
      <c r="D12" s="11" t="n"/>
      <c r="E12" s="11" t="n"/>
      <c r="F12" s="14" t="n"/>
      <c r="G12" s="17" t="n"/>
      <c r="H12" s="10" t="n"/>
      <c r="I12" s="14" t="n"/>
      <c r="J12" s="11" t="n"/>
    </row>
    <row r="13">
      <c r="A13" s="10" t="n"/>
      <c r="B13" s="11" t="n"/>
      <c r="C13" s="12">
        <f>IF(B13="","",IFERROR(VLOOKUP(B13,'السيارات'!$A$5:$F$104,6,FALSE),""))</f>
        <v/>
      </c>
      <c r="D13" s="11" t="n"/>
      <c r="E13" s="11" t="n"/>
      <c r="F13" s="14" t="n"/>
      <c r="G13" s="17" t="n"/>
      <c r="H13" s="10" t="n"/>
      <c r="I13" s="14" t="n"/>
      <c r="J13" s="11" t="n"/>
    </row>
    <row r="14">
      <c r="A14" s="10" t="n"/>
      <c r="B14" s="11" t="n"/>
      <c r="C14" s="12">
        <f>IF(B14="","",IFERROR(VLOOKUP(B14,'السيارات'!$A$5:$F$104,6,FALSE),""))</f>
        <v/>
      </c>
      <c r="D14" s="11" t="n"/>
      <c r="E14" s="11" t="n"/>
      <c r="F14" s="14" t="n"/>
      <c r="G14" s="17" t="n"/>
      <c r="H14" s="10" t="n"/>
      <c r="I14" s="14" t="n"/>
      <c r="J14" s="11" t="n"/>
    </row>
    <row r="15">
      <c r="A15" s="10" t="n"/>
      <c r="B15" s="11" t="n"/>
      <c r="C15" s="12">
        <f>IF(B15="","",IFERROR(VLOOKUP(B15,'السيارات'!$A$5:$F$104,6,FALSE),""))</f>
        <v/>
      </c>
      <c r="D15" s="11" t="n"/>
      <c r="E15" s="11" t="n"/>
      <c r="F15" s="14" t="n"/>
      <c r="G15" s="17" t="n"/>
      <c r="H15" s="10" t="n"/>
      <c r="I15" s="14" t="n"/>
      <c r="J15" s="11" t="n"/>
    </row>
    <row r="16">
      <c r="A16" s="10" t="n"/>
      <c r="B16" s="11" t="n"/>
      <c r="C16" s="12">
        <f>IF(B16="","",IFERROR(VLOOKUP(B16,'السيارات'!$A$5:$F$104,6,FALSE),""))</f>
        <v/>
      </c>
      <c r="D16" s="11" t="n"/>
      <c r="E16" s="11" t="n"/>
      <c r="F16" s="14" t="n"/>
      <c r="G16" s="17" t="n"/>
      <c r="H16" s="10" t="n"/>
      <c r="I16" s="14" t="n"/>
      <c r="J16" s="11" t="n"/>
    </row>
    <row r="17">
      <c r="A17" s="10" t="n"/>
      <c r="B17" s="11" t="n"/>
      <c r="C17" s="12">
        <f>IF(B17="","",IFERROR(VLOOKUP(B17,'السيارات'!$A$5:$F$104,6,FALSE),""))</f>
        <v/>
      </c>
      <c r="D17" s="11" t="n"/>
      <c r="E17" s="11" t="n"/>
      <c r="F17" s="14" t="n"/>
      <c r="G17" s="17" t="n"/>
      <c r="H17" s="10" t="n"/>
      <c r="I17" s="14" t="n"/>
      <c r="J17" s="11" t="n"/>
    </row>
    <row r="18">
      <c r="A18" s="10" t="n"/>
      <c r="B18" s="11" t="n"/>
      <c r="C18" s="12">
        <f>IF(B18="","",IFERROR(VLOOKUP(B18,'السيارات'!$A$5:$F$104,6,FALSE),""))</f>
        <v/>
      </c>
      <c r="D18" s="11" t="n"/>
      <c r="E18" s="11" t="n"/>
      <c r="F18" s="14" t="n"/>
      <c r="G18" s="17" t="n"/>
      <c r="H18" s="10" t="n"/>
      <c r="I18" s="14" t="n"/>
      <c r="J18" s="11" t="n"/>
    </row>
    <row r="19">
      <c r="A19" s="10" t="n"/>
      <c r="B19" s="11" t="n"/>
      <c r="C19" s="12">
        <f>IF(B19="","",IFERROR(VLOOKUP(B19,'السيارات'!$A$5:$F$104,6,FALSE),""))</f>
        <v/>
      </c>
      <c r="D19" s="11" t="n"/>
      <c r="E19" s="11" t="n"/>
      <c r="F19" s="14" t="n"/>
      <c r="G19" s="17" t="n"/>
      <c r="H19" s="10" t="n"/>
      <c r="I19" s="14" t="n"/>
      <c r="J19" s="11" t="n"/>
    </row>
    <row r="20">
      <c r="A20" s="10" t="n"/>
      <c r="B20" s="11" t="n"/>
      <c r="C20" s="12">
        <f>IF(B20="","",IFERROR(VLOOKUP(B20,'السيارات'!$A$5:$F$104,6,FALSE),""))</f>
        <v/>
      </c>
      <c r="D20" s="11" t="n"/>
      <c r="E20" s="11" t="n"/>
      <c r="F20" s="14" t="n"/>
      <c r="G20" s="17" t="n"/>
      <c r="H20" s="10" t="n"/>
      <c r="I20" s="14" t="n"/>
      <c r="J20" s="11" t="n"/>
    </row>
    <row r="21">
      <c r="A21" s="10" t="n"/>
      <c r="B21" s="11" t="n"/>
      <c r="C21" s="12">
        <f>IF(B21="","",IFERROR(VLOOKUP(B21,'السيارات'!$A$5:$F$104,6,FALSE),""))</f>
        <v/>
      </c>
      <c r="D21" s="11" t="n"/>
      <c r="E21" s="11" t="n"/>
      <c r="F21" s="14" t="n"/>
      <c r="G21" s="17" t="n"/>
      <c r="H21" s="10" t="n"/>
      <c r="I21" s="14" t="n"/>
      <c r="J21" s="11" t="n"/>
    </row>
    <row r="22">
      <c r="A22" s="10" t="n"/>
      <c r="B22" s="11" t="n"/>
      <c r="C22" s="12">
        <f>IF(B22="","",IFERROR(VLOOKUP(B22,'السيارات'!$A$5:$F$104,6,FALSE),""))</f>
        <v/>
      </c>
      <c r="D22" s="11" t="n"/>
      <c r="E22" s="11" t="n"/>
      <c r="F22" s="14" t="n"/>
      <c r="G22" s="17" t="n"/>
      <c r="H22" s="10" t="n"/>
      <c r="I22" s="14" t="n"/>
      <c r="J22" s="11" t="n"/>
    </row>
    <row r="23">
      <c r="A23" s="10" t="n"/>
      <c r="B23" s="11" t="n"/>
      <c r="C23" s="12">
        <f>IF(B23="","",IFERROR(VLOOKUP(B23,'السيارات'!$A$5:$F$104,6,FALSE),""))</f>
        <v/>
      </c>
      <c r="D23" s="11" t="n"/>
      <c r="E23" s="11" t="n"/>
      <c r="F23" s="14" t="n"/>
      <c r="G23" s="17" t="n"/>
      <c r="H23" s="10" t="n"/>
      <c r="I23" s="14" t="n"/>
      <c r="J23" s="11" t="n"/>
    </row>
    <row r="24">
      <c r="A24" s="10" t="n"/>
      <c r="B24" s="11" t="n"/>
      <c r="C24" s="12">
        <f>IF(B24="","",IFERROR(VLOOKUP(B24,'السيارات'!$A$5:$F$104,6,FALSE),""))</f>
        <v/>
      </c>
      <c r="D24" s="11" t="n"/>
      <c r="E24" s="11" t="n"/>
      <c r="F24" s="14" t="n"/>
      <c r="G24" s="17" t="n"/>
      <c r="H24" s="10" t="n"/>
      <c r="I24" s="14" t="n"/>
      <c r="J24" s="11" t="n"/>
    </row>
    <row r="25">
      <c r="A25" s="10" t="n"/>
      <c r="B25" s="11" t="n"/>
      <c r="C25" s="12">
        <f>IF(B25="","",IFERROR(VLOOKUP(B25,'السيارات'!$A$5:$F$104,6,FALSE),""))</f>
        <v/>
      </c>
      <c r="D25" s="11" t="n"/>
      <c r="E25" s="11" t="n"/>
      <c r="F25" s="14" t="n"/>
      <c r="G25" s="17" t="n"/>
      <c r="H25" s="10" t="n"/>
      <c r="I25" s="14" t="n"/>
      <c r="J25" s="11" t="n"/>
    </row>
    <row r="26">
      <c r="A26" s="10" t="n"/>
      <c r="B26" s="11" t="n"/>
      <c r="C26" s="12">
        <f>IF(B26="","",IFERROR(VLOOKUP(B26,'السيارات'!$A$5:$F$104,6,FALSE),""))</f>
        <v/>
      </c>
      <c r="D26" s="11" t="n"/>
      <c r="E26" s="11" t="n"/>
      <c r="F26" s="14" t="n"/>
      <c r="G26" s="17" t="n"/>
      <c r="H26" s="10" t="n"/>
      <c r="I26" s="14" t="n"/>
      <c r="J26" s="11" t="n"/>
    </row>
    <row r="27">
      <c r="A27" s="10" t="n"/>
      <c r="B27" s="11" t="n"/>
      <c r="C27" s="12">
        <f>IF(B27="","",IFERROR(VLOOKUP(B27,'السيارات'!$A$5:$F$104,6,FALSE),""))</f>
        <v/>
      </c>
      <c r="D27" s="11" t="n"/>
      <c r="E27" s="11" t="n"/>
      <c r="F27" s="14" t="n"/>
      <c r="G27" s="17" t="n"/>
      <c r="H27" s="10" t="n"/>
      <c r="I27" s="14" t="n"/>
      <c r="J27" s="11" t="n"/>
    </row>
    <row r="28">
      <c r="A28" s="10" t="n"/>
      <c r="B28" s="11" t="n"/>
      <c r="C28" s="12">
        <f>IF(B28="","",IFERROR(VLOOKUP(B28,'السيارات'!$A$5:$F$104,6,FALSE),""))</f>
        <v/>
      </c>
      <c r="D28" s="11" t="n"/>
      <c r="E28" s="11" t="n"/>
      <c r="F28" s="14" t="n"/>
      <c r="G28" s="17" t="n"/>
      <c r="H28" s="10" t="n"/>
      <c r="I28" s="14" t="n"/>
      <c r="J28" s="11" t="n"/>
    </row>
    <row r="29">
      <c r="A29" s="10" t="n"/>
      <c r="B29" s="11" t="n"/>
      <c r="C29" s="12">
        <f>IF(B29="","",IFERROR(VLOOKUP(B29,'السيارات'!$A$5:$F$104,6,FALSE),""))</f>
        <v/>
      </c>
      <c r="D29" s="11" t="n"/>
      <c r="E29" s="11" t="n"/>
      <c r="F29" s="14" t="n"/>
      <c r="G29" s="17" t="n"/>
      <c r="H29" s="10" t="n"/>
      <c r="I29" s="14" t="n"/>
      <c r="J29" s="11" t="n"/>
    </row>
    <row r="30">
      <c r="A30" s="10" t="n"/>
      <c r="B30" s="11" t="n"/>
      <c r="C30" s="12">
        <f>IF(B30="","",IFERROR(VLOOKUP(B30,'السيارات'!$A$5:$F$104,6,FALSE),""))</f>
        <v/>
      </c>
      <c r="D30" s="11" t="n"/>
      <c r="E30" s="11" t="n"/>
      <c r="F30" s="14" t="n"/>
      <c r="G30" s="17" t="n"/>
      <c r="H30" s="10" t="n"/>
      <c r="I30" s="14" t="n"/>
      <c r="J30" s="11" t="n"/>
    </row>
    <row r="31">
      <c r="A31" s="10" t="n"/>
      <c r="B31" s="11" t="n"/>
      <c r="C31" s="12">
        <f>IF(B31="","",IFERROR(VLOOKUP(B31,'السيارات'!$A$5:$F$104,6,FALSE),""))</f>
        <v/>
      </c>
      <c r="D31" s="11" t="n"/>
      <c r="E31" s="11" t="n"/>
      <c r="F31" s="14" t="n"/>
      <c r="G31" s="17" t="n"/>
      <c r="H31" s="10" t="n"/>
      <c r="I31" s="14" t="n"/>
      <c r="J31" s="11" t="n"/>
    </row>
    <row r="32">
      <c r="A32" s="10" t="n"/>
      <c r="B32" s="11" t="n"/>
      <c r="C32" s="12">
        <f>IF(B32="","",IFERROR(VLOOKUP(B32,'السيارات'!$A$5:$F$104,6,FALSE),""))</f>
        <v/>
      </c>
      <c r="D32" s="11" t="n"/>
      <c r="E32" s="11" t="n"/>
      <c r="F32" s="14" t="n"/>
      <c r="G32" s="17" t="n"/>
      <c r="H32" s="10" t="n"/>
      <c r="I32" s="14" t="n"/>
      <c r="J32" s="11" t="n"/>
    </row>
    <row r="33">
      <c r="A33" s="10" t="n"/>
      <c r="B33" s="11" t="n"/>
      <c r="C33" s="12">
        <f>IF(B33="","",IFERROR(VLOOKUP(B33,'السيارات'!$A$5:$F$104,6,FALSE),""))</f>
        <v/>
      </c>
      <c r="D33" s="11" t="n"/>
      <c r="E33" s="11" t="n"/>
      <c r="F33" s="14" t="n"/>
      <c r="G33" s="17" t="n"/>
      <c r="H33" s="10" t="n"/>
      <c r="I33" s="14" t="n"/>
      <c r="J33" s="11" t="n"/>
    </row>
    <row r="34">
      <c r="A34" s="10" t="n"/>
      <c r="B34" s="11" t="n"/>
      <c r="C34" s="12">
        <f>IF(B34="","",IFERROR(VLOOKUP(B34,'السيارات'!$A$5:$F$104,6,FALSE),""))</f>
        <v/>
      </c>
      <c r="D34" s="11" t="n"/>
      <c r="E34" s="11" t="n"/>
      <c r="F34" s="14" t="n"/>
      <c r="G34" s="17" t="n"/>
      <c r="H34" s="10" t="n"/>
      <c r="I34" s="14" t="n"/>
      <c r="J34" s="11" t="n"/>
    </row>
    <row r="35">
      <c r="A35" s="10" t="n"/>
      <c r="B35" s="11" t="n"/>
      <c r="C35" s="12">
        <f>IF(B35="","",IFERROR(VLOOKUP(B35,'السيارات'!$A$5:$F$104,6,FALSE),""))</f>
        <v/>
      </c>
      <c r="D35" s="11" t="n"/>
      <c r="E35" s="11" t="n"/>
      <c r="F35" s="14" t="n"/>
      <c r="G35" s="17" t="n"/>
      <c r="H35" s="10" t="n"/>
      <c r="I35" s="14" t="n"/>
      <c r="J35" s="11" t="n"/>
    </row>
    <row r="36">
      <c r="A36" s="10" t="n"/>
      <c r="B36" s="11" t="n"/>
      <c r="C36" s="12">
        <f>IF(B36="","",IFERROR(VLOOKUP(B36,'السيارات'!$A$5:$F$104,6,FALSE),""))</f>
        <v/>
      </c>
      <c r="D36" s="11" t="n"/>
      <c r="E36" s="11" t="n"/>
      <c r="F36" s="14" t="n"/>
      <c r="G36" s="17" t="n"/>
      <c r="H36" s="10" t="n"/>
      <c r="I36" s="14" t="n"/>
      <c r="J36" s="11" t="n"/>
    </row>
    <row r="37">
      <c r="A37" s="10" t="n"/>
      <c r="B37" s="11" t="n"/>
      <c r="C37" s="12">
        <f>IF(B37="","",IFERROR(VLOOKUP(B37,'السيارات'!$A$5:$F$104,6,FALSE),""))</f>
        <v/>
      </c>
      <c r="D37" s="11" t="n"/>
      <c r="E37" s="11" t="n"/>
      <c r="F37" s="14" t="n"/>
      <c r="G37" s="17" t="n"/>
      <c r="H37" s="10" t="n"/>
      <c r="I37" s="14" t="n"/>
      <c r="J37" s="11" t="n"/>
    </row>
    <row r="38">
      <c r="A38" s="10" t="n"/>
      <c r="B38" s="11" t="n"/>
      <c r="C38" s="12">
        <f>IF(B38="","",IFERROR(VLOOKUP(B38,'السيارات'!$A$5:$F$104,6,FALSE),""))</f>
        <v/>
      </c>
      <c r="D38" s="11" t="n"/>
      <c r="E38" s="11" t="n"/>
      <c r="F38" s="14" t="n"/>
      <c r="G38" s="17" t="n"/>
      <c r="H38" s="10" t="n"/>
      <c r="I38" s="14" t="n"/>
      <c r="J38" s="11" t="n"/>
    </row>
    <row r="39">
      <c r="A39" s="10" t="n"/>
      <c r="B39" s="11" t="n"/>
      <c r="C39" s="12">
        <f>IF(B39="","",IFERROR(VLOOKUP(B39,'السيارات'!$A$5:$F$104,6,FALSE),""))</f>
        <v/>
      </c>
      <c r="D39" s="11" t="n"/>
      <c r="E39" s="11" t="n"/>
      <c r="F39" s="14" t="n"/>
      <c r="G39" s="17" t="n"/>
      <c r="H39" s="10" t="n"/>
      <c r="I39" s="14" t="n"/>
      <c r="J39" s="11" t="n"/>
    </row>
    <row r="40">
      <c r="A40" s="10" t="n"/>
      <c r="B40" s="11" t="n"/>
      <c r="C40" s="12">
        <f>IF(B40="","",IFERROR(VLOOKUP(B40,'السيارات'!$A$5:$F$104,6,FALSE),""))</f>
        <v/>
      </c>
      <c r="D40" s="11" t="n"/>
      <c r="E40" s="11" t="n"/>
      <c r="F40" s="14" t="n"/>
      <c r="G40" s="17" t="n"/>
      <c r="H40" s="10" t="n"/>
      <c r="I40" s="14" t="n"/>
      <c r="J40" s="11" t="n"/>
    </row>
    <row r="41">
      <c r="A41" s="10" t="n"/>
      <c r="B41" s="11" t="n"/>
      <c r="C41" s="12">
        <f>IF(B41="","",IFERROR(VLOOKUP(B41,'السيارات'!$A$5:$F$104,6,FALSE),""))</f>
        <v/>
      </c>
      <c r="D41" s="11" t="n"/>
      <c r="E41" s="11" t="n"/>
      <c r="F41" s="14" t="n"/>
      <c r="G41" s="17" t="n"/>
      <c r="H41" s="10" t="n"/>
      <c r="I41" s="14" t="n"/>
      <c r="J41" s="11" t="n"/>
    </row>
    <row r="42">
      <c r="A42" s="10" t="n"/>
      <c r="B42" s="11" t="n"/>
      <c r="C42" s="12">
        <f>IF(B42="","",IFERROR(VLOOKUP(B42,'السيارات'!$A$5:$F$104,6,FALSE),""))</f>
        <v/>
      </c>
      <c r="D42" s="11" t="n"/>
      <c r="E42" s="11" t="n"/>
      <c r="F42" s="14" t="n"/>
      <c r="G42" s="17" t="n"/>
      <c r="H42" s="10" t="n"/>
      <c r="I42" s="14" t="n"/>
      <c r="J42" s="11" t="n"/>
    </row>
    <row r="43">
      <c r="A43" s="10" t="n"/>
      <c r="B43" s="11" t="n"/>
      <c r="C43" s="12">
        <f>IF(B43="","",IFERROR(VLOOKUP(B43,'السيارات'!$A$5:$F$104,6,FALSE),""))</f>
        <v/>
      </c>
      <c r="D43" s="11" t="n"/>
      <c r="E43" s="11" t="n"/>
      <c r="F43" s="14" t="n"/>
      <c r="G43" s="17" t="n"/>
      <c r="H43" s="10" t="n"/>
      <c r="I43" s="14" t="n"/>
      <c r="J43" s="11" t="n"/>
    </row>
    <row r="44">
      <c r="A44" s="10" t="n"/>
      <c r="B44" s="11" t="n"/>
      <c r="C44" s="12">
        <f>IF(B44="","",IFERROR(VLOOKUP(B44,'السيارات'!$A$5:$F$104,6,FALSE),""))</f>
        <v/>
      </c>
      <c r="D44" s="11" t="n"/>
      <c r="E44" s="11" t="n"/>
      <c r="F44" s="14" t="n"/>
      <c r="G44" s="17" t="n"/>
      <c r="H44" s="10" t="n"/>
      <c r="I44" s="14" t="n"/>
      <c r="J44" s="11" t="n"/>
    </row>
    <row r="45">
      <c r="A45" s="10" t="n"/>
      <c r="B45" s="11" t="n"/>
      <c r="C45" s="12">
        <f>IF(B45="","",IFERROR(VLOOKUP(B45,'السيارات'!$A$5:$F$104,6,FALSE),""))</f>
        <v/>
      </c>
      <c r="D45" s="11" t="n"/>
      <c r="E45" s="11" t="n"/>
      <c r="F45" s="14" t="n"/>
      <c r="G45" s="17" t="n"/>
      <c r="H45" s="10" t="n"/>
      <c r="I45" s="14" t="n"/>
      <c r="J45" s="11" t="n"/>
    </row>
    <row r="46">
      <c r="A46" s="10" t="n"/>
      <c r="B46" s="11" t="n"/>
      <c r="C46" s="12">
        <f>IF(B46="","",IFERROR(VLOOKUP(B46,'السيارات'!$A$5:$F$104,6,FALSE),""))</f>
        <v/>
      </c>
      <c r="D46" s="11" t="n"/>
      <c r="E46" s="11" t="n"/>
      <c r="F46" s="14" t="n"/>
      <c r="G46" s="17" t="n"/>
      <c r="H46" s="10" t="n"/>
      <c r="I46" s="14" t="n"/>
      <c r="J46" s="11" t="n"/>
    </row>
    <row r="47">
      <c r="A47" s="10" t="n"/>
      <c r="B47" s="11" t="n"/>
      <c r="C47" s="12">
        <f>IF(B47="","",IFERROR(VLOOKUP(B47,'السيارات'!$A$5:$F$104,6,FALSE),""))</f>
        <v/>
      </c>
      <c r="D47" s="11" t="n"/>
      <c r="E47" s="11" t="n"/>
      <c r="F47" s="14" t="n"/>
      <c r="G47" s="17" t="n"/>
      <c r="H47" s="10" t="n"/>
      <c r="I47" s="14" t="n"/>
      <c r="J47" s="11" t="n"/>
    </row>
    <row r="48">
      <c r="A48" s="10" t="n"/>
      <c r="B48" s="11" t="n"/>
      <c r="C48" s="12">
        <f>IF(B48="","",IFERROR(VLOOKUP(B48,'السيارات'!$A$5:$F$104,6,FALSE),""))</f>
        <v/>
      </c>
      <c r="D48" s="11" t="n"/>
      <c r="E48" s="11" t="n"/>
      <c r="F48" s="14" t="n"/>
      <c r="G48" s="17" t="n"/>
      <c r="H48" s="10" t="n"/>
      <c r="I48" s="14" t="n"/>
      <c r="J48" s="11" t="n"/>
    </row>
    <row r="49">
      <c r="A49" s="10" t="n"/>
      <c r="B49" s="11" t="n"/>
      <c r="C49" s="12">
        <f>IF(B49="","",IFERROR(VLOOKUP(B49,'السيارات'!$A$5:$F$104,6,FALSE),""))</f>
        <v/>
      </c>
      <c r="D49" s="11" t="n"/>
      <c r="E49" s="11" t="n"/>
      <c r="F49" s="14" t="n"/>
      <c r="G49" s="17" t="n"/>
      <c r="H49" s="10" t="n"/>
      <c r="I49" s="14" t="n"/>
      <c r="J49" s="11" t="n"/>
    </row>
    <row r="50">
      <c r="A50" s="10" t="n"/>
      <c r="B50" s="11" t="n"/>
      <c r="C50" s="12">
        <f>IF(B50="","",IFERROR(VLOOKUP(B50,'السيارات'!$A$5:$F$104,6,FALSE),""))</f>
        <v/>
      </c>
      <c r="D50" s="11" t="n"/>
      <c r="E50" s="11" t="n"/>
      <c r="F50" s="14" t="n"/>
      <c r="G50" s="17" t="n"/>
      <c r="H50" s="10" t="n"/>
      <c r="I50" s="14" t="n"/>
      <c r="J50" s="11" t="n"/>
    </row>
    <row r="51">
      <c r="A51" s="10" t="n"/>
      <c r="B51" s="11" t="n"/>
      <c r="C51" s="12">
        <f>IF(B51="","",IFERROR(VLOOKUP(B51,'السيارات'!$A$5:$F$104,6,FALSE),""))</f>
        <v/>
      </c>
      <c r="D51" s="11" t="n"/>
      <c r="E51" s="11" t="n"/>
      <c r="F51" s="14" t="n"/>
      <c r="G51" s="17" t="n"/>
      <c r="H51" s="10" t="n"/>
      <c r="I51" s="14" t="n"/>
      <c r="J51" s="11" t="n"/>
    </row>
    <row r="52">
      <c r="A52" s="10" t="n"/>
      <c r="B52" s="11" t="n"/>
      <c r="C52" s="12">
        <f>IF(B52="","",IFERROR(VLOOKUP(B52,'السيارات'!$A$5:$F$104,6,FALSE),""))</f>
        <v/>
      </c>
      <c r="D52" s="11" t="n"/>
      <c r="E52" s="11" t="n"/>
      <c r="F52" s="14" t="n"/>
      <c r="G52" s="17" t="n"/>
      <c r="H52" s="10" t="n"/>
      <c r="I52" s="14" t="n"/>
      <c r="J52" s="11" t="n"/>
    </row>
    <row r="53">
      <c r="A53" s="10" t="n"/>
      <c r="B53" s="11" t="n"/>
      <c r="C53" s="12">
        <f>IF(B53="","",IFERROR(VLOOKUP(B53,'السيارات'!$A$5:$F$104,6,FALSE),""))</f>
        <v/>
      </c>
      <c r="D53" s="11" t="n"/>
      <c r="E53" s="11" t="n"/>
      <c r="F53" s="14" t="n"/>
      <c r="G53" s="17" t="n"/>
      <c r="H53" s="10" t="n"/>
      <c r="I53" s="14" t="n"/>
      <c r="J53" s="11" t="n"/>
    </row>
    <row r="54">
      <c r="A54" s="10" t="n"/>
      <c r="B54" s="11" t="n"/>
      <c r="C54" s="12">
        <f>IF(B54="","",IFERROR(VLOOKUP(B54,'السيارات'!$A$5:$F$104,6,FALSE),""))</f>
        <v/>
      </c>
      <c r="D54" s="11" t="n"/>
      <c r="E54" s="11" t="n"/>
      <c r="F54" s="14" t="n"/>
      <c r="G54" s="17" t="n"/>
      <c r="H54" s="10" t="n"/>
      <c r="I54" s="14" t="n"/>
      <c r="J54" s="11" t="n"/>
    </row>
    <row r="55">
      <c r="A55" s="10" t="n"/>
      <c r="B55" s="11" t="n"/>
      <c r="C55" s="12">
        <f>IF(B55="","",IFERROR(VLOOKUP(B55,'السيارات'!$A$5:$F$104,6,FALSE),""))</f>
        <v/>
      </c>
      <c r="D55" s="11" t="n"/>
      <c r="E55" s="11" t="n"/>
      <c r="F55" s="14" t="n"/>
      <c r="G55" s="17" t="n"/>
      <c r="H55" s="10" t="n"/>
      <c r="I55" s="14" t="n"/>
      <c r="J55" s="11" t="n"/>
    </row>
    <row r="56">
      <c r="A56" s="10" t="n"/>
      <c r="B56" s="11" t="n"/>
      <c r="C56" s="12">
        <f>IF(B56="","",IFERROR(VLOOKUP(B56,'السيارات'!$A$5:$F$104,6,FALSE),""))</f>
        <v/>
      </c>
      <c r="D56" s="11" t="n"/>
      <c r="E56" s="11" t="n"/>
      <c r="F56" s="14" t="n"/>
      <c r="G56" s="17" t="n"/>
      <c r="H56" s="10" t="n"/>
      <c r="I56" s="14" t="n"/>
      <c r="J56" s="11" t="n"/>
    </row>
    <row r="57">
      <c r="A57" s="10" t="n"/>
      <c r="B57" s="11" t="n"/>
      <c r="C57" s="12">
        <f>IF(B57="","",IFERROR(VLOOKUP(B57,'السيارات'!$A$5:$F$104,6,FALSE),""))</f>
        <v/>
      </c>
      <c r="D57" s="11" t="n"/>
      <c r="E57" s="11" t="n"/>
      <c r="F57" s="14" t="n"/>
      <c r="G57" s="17" t="n"/>
      <c r="H57" s="10" t="n"/>
      <c r="I57" s="14" t="n"/>
      <c r="J57" s="11" t="n"/>
    </row>
    <row r="58">
      <c r="A58" s="10" t="n"/>
      <c r="B58" s="11" t="n"/>
      <c r="C58" s="12">
        <f>IF(B58="","",IFERROR(VLOOKUP(B58,'السيارات'!$A$5:$F$104,6,FALSE),""))</f>
        <v/>
      </c>
      <c r="D58" s="11" t="n"/>
      <c r="E58" s="11" t="n"/>
      <c r="F58" s="14" t="n"/>
      <c r="G58" s="17" t="n"/>
      <c r="H58" s="10" t="n"/>
      <c r="I58" s="14" t="n"/>
      <c r="J58" s="11" t="n"/>
    </row>
    <row r="59">
      <c r="A59" s="10" t="n"/>
      <c r="B59" s="11" t="n"/>
      <c r="C59" s="12">
        <f>IF(B59="","",IFERROR(VLOOKUP(B59,'السيارات'!$A$5:$F$104,6,FALSE),""))</f>
        <v/>
      </c>
      <c r="D59" s="11" t="n"/>
      <c r="E59" s="11" t="n"/>
      <c r="F59" s="14" t="n"/>
      <c r="G59" s="17" t="n"/>
      <c r="H59" s="10" t="n"/>
      <c r="I59" s="14" t="n"/>
      <c r="J59" s="11" t="n"/>
    </row>
    <row r="60">
      <c r="A60" s="10" t="n"/>
      <c r="B60" s="11" t="n"/>
      <c r="C60" s="12">
        <f>IF(B60="","",IFERROR(VLOOKUP(B60,'السيارات'!$A$5:$F$104,6,FALSE),""))</f>
        <v/>
      </c>
      <c r="D60" s="11" t="n"/>
      <c r="E60" s="11" t="n"/>
      <c r="F60" s="14" t="n"/>
      <c r="G60" s="17" t="n"/>
      <c r="H60" s="10" t="n"/>
      <c r="I60" s="14" t="n"/>
      <c r="J60" s="11" t="n"/>
    </row>
    <row r="61">
      <c r="A61" s="10" t="n"/>
      <c r="B61" s="11" t="n"/>
      <c r="C61" s="12">
        <f>IF(B61="","",IFERROR(VLOOKUP(B61,'السيارات'!$A$5:$F$104,6,FALSE),""))</f>
        <v/>
      </c>
      <c r="D61" s="11" t="n"/>
      <c r="E61" s="11" t="n"/>
      <c r="F61" s="14" t="n"/>
      <c r="G61" s="17" t="n"/>
      <c r="H61" s="10" t="n"/>
      <c r="I61" s="14" t="n"/>
      <c r="J61" s="11" t="n"/>
    </row>
    <row r="62">
      <c r="A62" s="10" t="n"/>
      <c r="B62" s="11" t="n"/>
      <c r="C62" s="12">
        <f>IF(B62="","",IFERROR(VLOOKUP(B62,'السيارات'!$A$5:$F$104,6,FALSE),""))</f>
        <v/>
      </c>
      <c r="D62" s="11" t="n"/>
      <c r="E62" s="11" t="n"/>
      <c r="F62" s="14" t="n"/>
      <c r="G62" s="17" t="n"/>
      <c r="H62" s="10" t="n"/>
      <c r="I62" s="14" t="n"/>
      <c r="J62" s="11" t="n"/>
    </row>
    <row r="63">
      <c r="A63" s="10" t="n"/>
      <c r="B63" s="11" t="n"/>
      <c r="C63" s="12">
        <f>IF(B63="","",IFERROR(VLOOKUP(B63,'السيارات'!$A$5:$F$104,6,FALSE),""))</f>
        <v/>
      </c>
      <c r="D63" s="11" t="n"/>
      <c r="E63" s="11" t="n"/>
      <c r="F63" s="14" t="n"/>
      <c r="G63" s="17" t="n"/>
      <c r="H63" s="10" t="n"/>
      <c r="I63" s="14" t="n"/>
      <c r="J63" s="11" t="n"/>
    </row>
    <row r="64">
      <c r="A64" s="10" t="n"/>
      <c r="B64" s="11" t="n"/>
      <c r="C64" s="12">
        <f>IF(B64="","",IFERROR(VLOOKUP(B64,'السيارات'!$A$5:$F$104,6,FALSE),""))</f>
        <v/>
      </c>
      <c r="D64" s="11" t="n"/>
      <c r="E64" s="11" t="n"/>
      <c r="F64" s="14" t="n"/>
      <c r="G64" s="17" t="n"/>
      <c r="H64" s="10" t="n"/>
      <c r="I64" s="14" t="n"/>
      <c r="J64" s="11" t="n"/>
    </row>
    <row r="65">
      <c r="A65" s="10" t="n"/>
      <c r="B65" s="11" t="n"/>
      <c r="C65" s="12">
        <f>IF(B65="","",IFERROR(VLOOKUP(B65,'السيارات'!$A$5:$F$104,6,FALSE),""))</f>
        <v/>
      </c>
      <c r="D65" s="11" t="n"/>
      <c r="E65" s="11" t="n"/>
      <c r="F65" s="14" t="n"/>
      <c r="G65" s="17" t="n"/>
      <c r="H65" s="10" t="n"/>
      <c r="I65" s="14" t="n"/>
      <c r="J65" s="11" t="n"/>
    </row>
    <row r="66">
      <c r="A66" s="10" t="n"/>
      <c r="B66" s="11" t="n"/>
      <c r="C66" s="12">
        <f>IF(B66="","",IFERROR(VLOOKUP(B66,'السيارات'!$A$5:$F$104,6,FALSE),""))</f>
        <v/>
      </c>
      <c r="D66" s="11" t="n"/>
      <c r="E66" s="11" t="n"/>
      <c r="F66" s="14" t="n"/>
      <c r="G66" s="17" t="n"/>
      <c r="H66" s="10" t="n"/>
      <c r="I66" s="14" t="n"/>
      <c r="J66" s="11" t="n"/>
    </row>
    <row r="67">
      <c r="A67" s="10" t="n"/>
      <c r="B67" s="11" t="n"/>
      <c r="C67" s="12">
        <f>IF(B67="","",IFERROR(VLOOKUP(B67,'السيارات'!$A$5:$F$104,6,FALSE),""))</f>
        <v/>
      </c>
      <c r="D67" s="11" t="n"/>
      <c r="E67" s="11" t="n"/>
      <c r="F67" s="14" t="n"/>
      <c r="G67" s="17" t="n"/>
      <c r="H67" s="10" t="n"/>
      <c r="I67" s="14" t="n"/>
      <c r="J67" s="11" t="n"/>
    </row>
    <row r="68">
      <c r="A68" s="10" t="n"/>
      <c r="B68" s="11" t="n"/>
      <c r="C68" s="12">
        <f>IF(B68="","",IFERROR(VLOOKUP(B68,'السيارات'!$A$5:$F$104,6,FALSE),""))</f>
        <v/>
      </c>
      <c r="D68" s="11" t="n"/>
      <c r="E68" s="11" t="n"/>
      <c r="F68" s="14" t="n"/>
      <c r="G68" s="17" t="n"/>
      <c r="H68" s="10" t="n"/>
      <c r="I68" s="14" t="n"/>
      <c r="J68" s="11" t="n"/>
    </row>
    <row r="69">
      <c r="A69" s="10" t="n"/>
      <c r="B69" s="11" t="n"/>
      <c r="C69" s="12">
        <f>IF(B69="","",IFERROR(VLOOKUP(B69,'السيارات'!$A$5:$F$104,6,FALSE),""))</f>
        <v/>
      </c>
      <c r="D69" s="11" t="n"/>
      <c r="E69" s="11" t="n"/>
      <c r="F69" s="14" t="n"/>
      <c r="G69" s="17" t="n"/>
      <c r="H69" s="10" t="n"/>
      <c r="I69" s="14" t="n"/>
      <c r="J69" s="11" t="n"/>
    </row>
    <row r="70">
      <c r="A70" s="10" t="n"/>
      <c r="B70" s="11" t="n"/>
      <c r="C70" s="12">
        <f>IF(B70="","",IFERROR(VLOOKUP(B70,'السيارات'!$A$5:$F$104,6,FALSE),""))</f>
        <v/>
      </c>
      <c r="D70" s="11" t="n"/>
      <c r="E70" s="11" t="n"/>
      <c r="F70" s="14" t="n"/>
      <c r="G70" s="17" t="n"/>
      <c r="H70" s="10" t="n"/>
      <c r="I70" s="14" t="n"/>
      <c r="J70" s="11" t="n"/>
    </row>
    <row r="71">
      <c r="A71" s="10" t="n"/>
      <c r="B71" s="11" t="n"/>
      <c r="C71" s="12">
        <f>IF(B71="","",IFERROR(VLOOKUP(B71,'السيارات'!$A$5:$F$104,6,FALSE),""))</f>
        <v/>
      </c>
      <c r="D71" s="11" t="n"/>
      <c r="E71" s="11" t="n"/>
      <c r="F71" s="14" t="n"/>
      <c r="G71" s="17" t="n"/>
      <c r="H71" s="10" t="n"/>
      <c r="I71" s="14" t="n"/>
      <c r="J71" s="11" t="n"/>
    </row>
    <row r="72">
      <c r="A72" s="10" t="n"/>
      <c r="B72" s="11" t="n"/>
      <c r="C72" s="12">
        <f>IF(B72="","",IFERROR(VLOOKUP(B72,'السيارات'!$A$5:$F$104,6,FALSE),""))</f>
        <v/>
      </c>
      <c r="D72" s="11" t="n"/>
      <c r="E72" s="11" t="n"/>
      <c r="F72" s="14" t="n"/>
      <c r="G72" s="17" t="n"/>
      <c r="H72" s="10" t="n"/>
      <c r="I72" s="14" t="n"/>
      <c r="J72" s="11" t="n"/>
    </row>
    <row r="73">
      <c r="A73" s="10" t="n"/>
      <c r="B73" s="11" t="n"/>
      <c r="C73" s="12">
        <f>IF(B73="","",IFERROR(VLOOKUP(B73,'السيارات'!$A$5:$F$104,6,FALSE),""))</f>
        <v/>
      </c>
      <c r="D73" s="11" t="n"/>
      <c r="E73" s="11" t="n"/>
      <c r="F73" s="14" t="n"/>
      <c r="G73" s="17" t="n"/>
      <c r="H73" s="10" t="n"/>
      <c r="I73" s="14" t="n"/>
      <c r="J73" s="11" t="n"/>
    </row>
    <row r="74">
      <c r="A74" s="10" t="n"/>
      <c r="B74" s="11" t="n"/>
      <c r="C74" s="12">
        <f>IF(B74="","",IFERROR(VLOOKUP(B74,'السيارات'!$A$5:$F$104,6,FALSE),""))</f>
        <v/>
      </c>
      <c r="D74" s="11" t="n"/>
      <c r="E74" s="11" t="n"/>
      <c r="F74" s="14" t="n"/>
      <c r="G74" s="17" t="n"/>
      <c r="H74" s="10" t="n"/>
      <c r="I74" s="14" t="n"/>
      <c r="J74" s="11" t="n"/>
    </row>
    <row r="75">
      <c r="A75" s="10" t="n"/>
      <c r="B75" s="11" t="n"/>
      <c r="C75" s="12">
        <f>IF(B75="","",IFERROR(VLOOKUP(B75,'السيارات'!$A$5:$F$104,6,FALSE),""))</f>
        <v/>
      </c>
      <c r="D75" s="11" t="n"/>
      <c r="E75" s="11" t="n"/>
      <c r="F75" s="14" t="n"/>
      <c r="G75" s="17" t="n"/>
      <c r="H75" s="10" t="n"/>
      <c r="I75" s="14" t="n"/>
      <c r="J75" s="11" t="n"/>
    </row>
    <row r="76">
      <c r="A76" s="10" t="n"/>
      <c r="B76" s="11" t="n"/>
      <c r="C76" s="12">
        <f>IF(B76="","",IFERROR(VLOOKUP(B76,'السيارات'!$A$5:$F$104,6,FALSE),""))</f>
        <v/>
      </c>
      <c r="D76" s="11" t="n"/>
      <c r="E76" s="11" t="n"/>
      <c r="F76" s="14" t="n"/>
      <c r="G76" s="17" t="n"/>
      <c r="H76" s="10" t="n"/>
      <c r="I76" s="14" t="n"/>
      <c r="J76" s="11" t="n"/>
    </row>
    <row r="77">
      <c r="A77" s="10" t="n"/>
      <c r="B77" s="11" t="n"/>
      <c r="C77" s="12">
        <f>IF(B77="","",IFERROR(VLOOKUP(B77,'السيارات'!$A$5:$F$104,6,FALSE),""))</f>
        <v/>
      </c>
      <c r="D77" s="11" t="n"/>
      <c r="E77" s="11" t="n"/>
      <c r="F77" s="14" t="n"/>
      <c r="G77" s="17" t="n"/>
      <c r="H77" s="10" t="n"/>
      <c r="I77" s="14" t="n"/>
      <c r="J77" s="11" t="n"/>
    </row>
    <row r="78">
      <c r="A78" s="10" t="n"/>
      <c r="B78" s="11" t="n"/>
      <c r="C78" s="12">
        <f>IF(B78="","",IFERROR(VLOOKUP(B78,'السيارات'!$A$5:$F$104,6,FALSE),""))</f>
        <v/>
      </c>
      <c r="D78" s="11" t="n"/>
      <c r="E78" s="11" t="n"/>
      <c r="F78" s="14" t="n"/>
      <c r="G78" s="17" t="n"/>
      <c r="H78" s="10" t="n"/>
      <c r="I78" s="14" t="n"/>
      <c r="J78" s="11" t="n"/>
    </row>
    <row r="79">
      <c r="A79" s="10" t="n"/>
      <c r="B79" s="11" t="n"/>
      <c r="C79" s="12">
        <f>IF(B79="","",IFERROR(VLOOKUP(B79,'السيارات'!$A$5:$F$104,6,FALSE),""))</f>
        <v/>
      </c>
      <c r="D79" s="11" t="n"/>
      <c r="E79" s="11" t="n"/>
      <c r="F79" s="14" t="n"/>
      <c r="G79" s="17" t="n"/>
      <c r="H79" s="10" t="n"/>
      <c r="I79" s="14" t="n"/>
      <c r="J79" s="11" t="n"/>
    </row>
    <row r="80">
      <c r="A80" s="10" t="n"/>
      <c r="B80" s="11" t="n"/>
      <c r="C80" s="12">
        <f>IF(B80="","",IFERROR(VLOOKUP(B80,'السيارات'!$A$5:$F$104,6,FALSE),""))</f>
        <v/>
      </c>
      <c r="D80" s="11" t="n"/>
      <c r="E80" s="11" t="n"/>
      <c r="F80" s="14" t="n"/>
      <c r="G80" s="17" t="n"/>
      <c r="H80" s="10" t="n"/>
      <c r="I80" s="14" t="n"/>
      <c r="J80" s="11" t="n"/>
    </row>
    <row r="81">
      <c r="A81" s="10" t="n"/>
      <c r="B81" s="11" t="n"/>
      <c r="C81" s="12">
        <f>IF(B81="","",IFERROR(VLOOKUP(B81,'السيارات'!$A$5:$F$104,6,FALSE),""))</f>
        <v/>
      </c>
      <c r="D81" s="11" t="n"/>
      <c r="E81" s="11" t="n"/>
      <c r="F81" s="14" t="n"/>
      <c r="G81" s="17" t="n"/>
      <c r="H81" s="10" t="n"/>
      <c r="I81" s="14" t="n"/>
      <c r="J81" s="11" t="n"/>
    </row>
    <row r="82">
      <c r="A82" s="10" t="n"/>
      <c r="B82" s="11" t="n"/>
      <c r="C82" s="12">
        <f>IF(B82="","",IFERROR(VLOOKUP(B82,'السيارات'!$A$5:$F$104,6,FALSE),""))</f>
        <v/>
      </c>
      <c r="D82" s="11" t="n"/>
      <c r="E82" s="11" t="n"/>
      <c r="F82" s="14" t="n"/>
      <c r="G82" s="17" t="n"/>
      <c r="H82" s="10" t="n"/>
      <c r="I82" s="14" t="n"/>
      <c r="J82" s="11" t="n"/>
    </row>
    <row r="83">
      <c r="A83" s="10" t="n"/>
      <c r="B83" s="11" t="n"/>
      <c r="C83" s="12">
        <f>IF(B83="","",IFERROR(VLOOKUP(B83,'السيارات'!$A$5:$F$104,6,FALSE),""))</f>
        <v/>
      </c>
      <c r="D83" s="11" t="n"/>
      <c r="E83" s="11" t="n"/>
      <c r="F83" s="14" t="n"/>
      <c r="G83" s="17" t="n"/>
      <c r="H83" s="10" t="n"/>
      <c r="I83" s="14" t="n"/>
      <c r="J83" s="11" t="n"/>
    </row>
    <row r="84">
      <c r="A84" s="10" t="n"/>
      <c r="B84" s="11" t="n"/>
      <c r="C84" s="12">
        <f>IF(B84="","",IFERROR(VLOOKUP(B84,'السيارات'!$A$5:$F$104,6,FALSE),""))</f>
        <v/>
      </c>
      <c r="D84" s="11" t="n"/>
      <c r="E84" s="11" t="n"/>
      <c r="F84" s="14" t="n"/>
      <c r="G84" s="17" t="n"/>
      <c r="H84" s="10" t="n"/>
      <c r="I84" s="14" t="n"/>
      <c r="J84" s="11" t="n"/>
    </row>
    <row r="85">
      <c r="A85" s="10" t="n"/>
      <c r="B85" s="11" t="n"/>
      <c r="C85" s="12">
        <f>IF(B85="","",IFERROR(VLOOKUP(B85,'السيارات'!$A$5:$F$104,6,FALSE),""))</f>
        <v/>
      </c>
      <c r="D85" s="11" t="n"/>
      <c r="E85" s="11" t="n"/>
      <c r="F85" s="14" t="n"/>
      <c r="G85" s="17" t="n"/>
      <c r="H85" s="10" t="n"/>
      <c r="I85" s="14" t="n"/>
      <c r="J85" s="11" t="n"/>
    </row>
    <row r="86">
      <c r="A86" s="10" t="n"/>
      <c r="B86" s="11" t="n"/>
      <c r="C86" s="12">
        <f>IF(B86="","",IFERROR(VLOOKUP(B86,'السيارات'!$A$5:$F$104,6,FALSE),""))</f>
        <v/>
      </c>
      <c r="D86" s="11" t="n"/>
      <c r="E86" s="11" t="n"/>
      <c r="F86" s="14" t="n"/>
      <c r="G86" s="17" t="n"/>
      <c r="H86" s="10" t="n"/>
      <c r="I86" s="14" t="n"/>
      <c r="J86" s="11" t="n"/>
    </row>
    <row r="87">
      <c r="A87" s="10" t="n"/>
      <c r="B87" s="11" t="n"/>
      <c r="C87" s="12">
        <f>IF(B87="","",IFERROR(VLOOKUP(B87,'السيارات'!$A$5:$F$104,6,FALSE),""))</f>
        <v/>
      </c>
      <c r="D87" s="11" t="n"/>
      <c r="E87" s="11" t="n"/>
      <c r="F87" s="14" t="n"/>
      <c r="G87" s="17" t="n"/>
      <c r="H87" s="10" t="n"/>
      <c r="I87" s="14" t="n"/>
      <c r="J87" s="11" t="n"/>
    </row>
    <row r="88">
      <c r="A88" s="10" t="n"/>
      <c r="B88" s="11" t="n"/>
      <c r="C88" s="12">
        <f>IF(B88="","",IFERROR(VLOOKUP(B88,'السيارات'!$A$5:$F$104,6,FALSE),""))</f>
        <v/>
      </c>
      <c r="D88" s="11" t="n"/>
      <c r="E88" s="11" t="n"/>
      <c r="F88" s="14" t="n"/>
      <c r="G88" s="17" t="n"/>
      <c r="H88" s="10" t="n"/>
      <c r="I88" s="14" t="n"/>
      <c r="J88" s="11" t="n"/>
    </row>
    <row r="89">
      <c r="A89" s="10" t="n"/>
      <c r="B89" s="11" t="n"/>
      <c r="C89" s="12">
        <f>IF(B89="","",IFERROR(VLOOKUP(B89,'السيارات'!$A$5:$F$104,6,FALSE),""))</f>
        <v/>
      </c>
      <c r="D89" s="11" t="n"/>
      <c r="E89" s="11" t="n"/>
      <c r="F89" s="14" t="n"/>
      <c r="G89" s="17" t="n"/>
      <c r="H89" s="10" t="n"/>
      <c r="I89" s="14" t="n"/>
      <c r="J89" s="11" t="n"/>
    </row>
    <row r="90">
      <c r="A90" s="10" t="n"/>
      <c r="B90" s="11" t="n"/>
      <c r="C90" s="12">
        <f>IF(B90="","",IFERROR(VLOOKUP(B90,'السيارات'!$A$5:$F$104,6,FALSE),""))</f>
        <v/>
      </c>
      <c r="D90" s="11" t="n"/>
      <c r="E90" s="11" t="n"/>
      <c r="F90" s="14" t="n"/>
      <c r="G90" s="17" t="n"/>
      <c r="H90" s="10" t="n"/>
      <c r="I90" s="14" t="n"/>
      <c r="J90" s="11" t="n"/>
    </row>
    <row r="91">
      <c r="A91" s="10" t="n"/>
      <c r="B91" s="11" t="n"/>
      <c r="C91" s="12">
        <f>IF(B91="","",IFERROR(VLOOKUP(B91,'السيارات'!$A$5:$F$104,6,FALSE),""))</f>
        <v/>
      </c>
      <c r="D91" s="11" t="n"/>
      <c r="E91" s="11" t="n"/>
      <c r="F91" s="14" t="n"/>
      <c r="G91" s="17" t="n"/>
      <c r="H91" s="10" t="n"/>
      <c r="I91" s="14" t="n"/>
      <c r="J91" s="11" t="n"/>
    </row>
    <row r="92">
      <c r="A92" s="10" t="n"/>
      <c r="B92" s="11" t="n"/>
      <c r="C92" s="12">
        <f>IF(B92="","",IFERROR(VLOOKUP(B92,'السيارات'!$A$5:$F$104,6,FALSE),""))</f>
        <v/>
      </c>
      <c r="D92" s="11" t="n"/>
      <c r="E92" s="11" t="n"/>
      <c r="F92" s="14" t="n"/>
      <c r="G92" s="17" t="n"/>
      <c r="H92" s="10" t="n"/>
      <c r="I92" s="14" t="n"/>
      <c r="J92" s="11" t="n"/>
    </row>
    <row r="93">
      <c r="A93" s="10" t="n"/>
      <c r="B93" s="11" t="n"/>
      <c r="C93" s="12">
        <f>IF(B93="","",IFERROR(VLOOKUP(B93,'السيارات'!$A$5:$F$104,6,FALSE),""))</f>
        <v/>
      </c>
      <c r="D93" s="11" t="n"/>
      <c r="E93" s="11" t="n"/>
      <c r="F93" s="14" t="n"/>
      <c r="G93" s="17" t="n"/>
      <c r="H93" s="10" t="n"/>
      <c r="I93" s="14" t="n"/>
      <c r="J93" s="11" t="n"/>
    </row>
    <row r="94">
      <c r="A94" s="10" t="n"/>
      <c r="B94" s="11" t="n"/>
      <c r="C94" s="12">
        <f>IF(B94="","",IFERROR(VLOOKUP(B94,'السيارات'!$A$5:$F$104,6,FALSE),""))</f>
        <v/>
      </c>
      <c r="D94" s="11" t="n"/>
      <c r="E94" s="11" t="n"/>
      <c r="F94" s="14" t="n"/>
      <c r="G94" s="17" t="n"/>
      <c r="H94" s="10" t="n"/>
      <c r="I94" s="14" t="n"/>
      <c r="J94" s="11" t="n"/>
    </row>
    <row r="95">
      <c r="A95" s="10" t="n"/>
      <c r="B95" s="11" t="n"/>
      <c r="C95" s="12">
        <f>IF(B95="","",IFERROR(VLOOKUP(B95,'السيارات'!$A$5:$F$104,6,FALSE),""))</f>
        <v/>
      </c>
      <c r="D95" s="11" t="n"/>
      <c r="E95" s="11" t="n"/>
      <c r="F95" s="14" t="n"/>
      <c r="G95" s="17" t="n"/>
      <c r="H95" s="10" t="n"/>
      <c r="I95" s="14" t="n"/>
      <c r="J95" s="11" t="n"/>
    </row>
    <row r="96">
      <c r="A96" s="10" t="n"/>
      <c r="B96" s="11" t="n"/>
      <c r="C96" s="12">
        <f>IF(B96="","",IFERROR(VLOOKUP(B96,'السيارات'!$A$5:$F$104,6,FALSE),""))</f>
        <v/>
      </c>
      <c r="D96" s="11" t="n"/>
      <c r="E96" s="11" t="n"/>
      <c r="F96" s="14" t="n"/>
      <c r="G96" s="17" t="n"/>
      <c r="H96" s="10" t="n"/>
      <c r="I96" s="14" t="n"/>
      <c r="J96" s="11" t="n"/>
    </row>
    <row r="97">
      <c r="A97" s="10" t="n"/>
      <c r="B97" s="11" t="n"/>
      <c r="C97" s="12">
        <f>IF(B97="","",IFERROR(VLOOKUP(B97,'السيارات'!$A$5:$F$104,6,FALSE),""))</f>
        <v/>
      </c>
      <c r="D97" s="11" t="n"/>
      <c r="E97" s="11" t="n"/>
      <c r="F97" s="14" t="n"/>
      <c r="G97" s="17" t="n"/>
      <c r="H97" s="10" t="n"/>
      <c r="I97" s="14" t="n"/>
      <c r="J97" s="11" t="n"/>
    </row>
    <row r="98">
      <c r="A98" s="10" t="n"/>
      <c r="B98" s="11" t="n"/>
      <c r="C98" s="12">
        <f>IF(B98="","",IFERROR(VLOOKUP(B98,'السيارات'!$A$5:$F$104,6,FALSE),""))</f>
        <v/>
      </c>
      <c r="D98" s="11" t="n"/>
      <c r="E98" s="11" t="n"/>
      <c r="F98" s="14" t="n"/>
      <c r="G98" s="17" t="n"/>
      <c r="H98" s="10" t="n"/>
      <c r="I98" s="14" t="n"/>
      <c r="J98" s="11" t="n"/>
    </row>
    <row r="99">
      <c r="A99" s="10" t="n"/>
      <c r="B99" s="11" t="n"/>
      <c r="C99" s="12">
        <f>IF(B99="","",IFERROR(VLOOKUP(B99,'السيارات'!$A$5:$F$104,6,FALSE),""))</f>
        <v/>
      </c>
      <c r="D99" s="11" t="n"/>
      <c r="E99" s="11" t="n"/>
      <c r="F99" s="14" t="n"/>
      <c r="G99" s="17" t="n"/>
      <c r="H99" s="10" t="n"/>
      <c r="I99" s="14" t="n"/>
      <c r="J99" s="11" t="n"/>
    </row>
    <row r="100">
      <c r="A100" s="10" t="n"/>
      <c r="B100" s="11" t="n"/>
      <c r="C100" s="12">
        <f>IF(B100="","",IFERROR(VLOOKUP(B100,'السيارات'!$A$5:$F$104,6,FALSE),""))</f>
        <v/>
      </c>
      <c r="D100" s="11" t="n"/>
      <c r="E100" s="11" t="n"/>
      <c r="F100" s="14" t="n"/>
      <c r="G100" s="17" t="n"/>
      <c r="H100" s="10" t="n"/>
      <c r="I100" s="14" t="n"/>
      <c r="J100" s="11" t="n"/>
    </row>
    <row r="101">
      <c r="A101" s="10" t="n"/>
      <c r="B101" s="11" t="n"/>
      <c r="C101" s="12">
        <f>IF(B101="","",IFERROR(VLOOKUP(B101,'السيارات'!$A$5:$F$104,6,FALSE),""))</f>
        <v/>
      </c>
      <c r="D101" s="11" t="n"/>
      <c r="E101" s="11" t="n"/>
      <c r="F101" s="14" t="n"/>
      <c r="G101" s="17" t="n"/>
      <c r="H101" s="10" t="n"/>
      <c r="I101" s="14" t="n"/>
      <c r="J101" s="11" t="n"/>
    </row>
    <row r="102">
      <c r="A102" s="10" t="n"/>
      <c r="B102" s="11" t="n"/>
      <c r="C102" s="12">
        <f>IF(B102="","",IFERROR(VLOOKUP(B102,'السيارات'!$A$5:$F$104,6,FALSE),""))</f>
        <v/>
      </c>
      <c r="D102" s="11" t="n"/>
      <c r="E102" s="11" t="n"/>
      <c r="F102" s="14" t="n"/>
      <c r="G102" s="17" t="n"/>
      <c r="H102" s="10" t="n"/>
      <c r="I102" s="14" t="n"/>
      <c r="J102" s="11" t="n"/>
    </row>
    <row r="103">
      <c r="A103" s="10" t="n"/>
      <c r="B103" s="11" t="n"/>
      <c r="C103" s="12">
        <f>IF(B103="","",IFERROR(VLOOKUP(B103,'السيارات'!$A$5:$F$104,6,FALSE),""))</f>
        <v/>
      </c>
      <c r="D103" s="11" t="n"/>
      <c r="E103" s="11" t="n"/>
      <c r="F103" s="14" t="n"/>
      <c r="G103" s="17" t="n"/>
      <c r="H103" s="10" t="n"/>
      <c r="I103" s="14" t="n"/>
      <c r="J103" s="11" t="n"/>
    </row>
    <row r="104">
      <c r="A104" s="10" t="n"/>
      <c r="B104" s="11" t="n"/>
      <c r="C104" s="12">
        <f>IF(B104="","",IFERROR(VLOOKUP(B104,'السيارات'!$A$5:$F$104,6,FALSE),""))</f>
        <v/>
      </c>
      <c r="D104" s="11" t="n"/>
      <c r="E104" s="11" t="n"/>
      <c r="F104" s="14" t="n"/>
      <c r="G104" s="17" t="n"/>
      <c r="H104" s="10" t="n"/>
      <c r="I104" s="14" t="n"/>
      <c r="J104" s="11" t="n"/>
    </row>
    <row r="105">
      <c r="A105" s="10" t="n"/>
      <c r="B105" s="11" t="n"/>
      <c r="C105" s="12">
        <f>IF(B105="","",IFERROR(VLOOKUP(B105,'السيارات'!$A$5:$F$104,6,FALSE),""))</f>
        <v/>
      </c>
      <c r="D105" s="11" t="n"/>
      <c r="E105" s="11" t="n"/>
      <c r="F105" s="14" t="n"/>
      <c r="G105" s="17" t="n"/>
      <c r="H105" s="10" t="n"/>
      <c r="I105" s="14" t="n"/>
      <c r="J105" s="11" t="n"/>
    </row>
    <row r="106">
      <c r="A106" s="10" t="n"/>
      <c r="B106" s="11" t="n"/>
      <c r="C106" s="12">
        <f>IF(B106="","",IFERROR(VLOOKUP(B106,'السيارات'!$A$5:$F$104,6,FALSE),""))</f>
        <v/>
      </c>
      <c r="D106" s="11" t="n"/>
      <c r="E106" s="11" t="n"/>
      <c r="F106" s="14" t="n"/>
      <c r="G106" s="17" t="n"/>
      <c r="H106" s="10" t="n"/>
      <c r="I106" s="14" t="n"/>
      <c r="J106" s="11" t="n"/>
    </row>
    <row r="107">
      <c r="A107" s="10" t="n"/>
      <c r="B107" s="11" t="n"/>
      <c r="C107" s="12">
        <f>IF(B107="","",IFERROR(VLOOKUP(B107,'السيارات'!$A$5:$F$104,6,FALSE),""))</f>
        <v/>
      </c>
      <c r="D107" s="11" t="n"/>
      <c r="E107" s="11" t="n"/>
      <c r="F107" s="14" t="n"/>
      <c r="G107" s="17" t="n"/>
      <c r="H107" s="10" t="n"/>
      <c r="I107" s="14" t="n"/>
      <c r="J107" s="11" t="n"/>
    </row>
    <row r="108">
      <c r="A108" s="10" t="n"/>
      <c r="B108" s="11" t="n"/>
      <c r="C108" s="12">
        <f>IF(B108="","",IFERROR(VLOOKUP(B108,'السيارات'!$A$5:$F$104,6,FALSE),""))</f>
        <v/>
      </c>
      <c r="D108" s="11" t="n"/>
      <c r="E108" s="11" t="n"/>
      <c r="F108" s="14" t="n"/>
      <c r="G108" s="17" t="n"/>
      <c r="H108" s="10" t="n"/>
      <c r="I108" s="14" t="n"/>
      <c r="J108" s="11" t="n"/>
    </row>
    <row r="109">
      <c r="A109" s="10" t="n"/>
      <c r="B109" s="11" t="n"/>
      <c r="C109" s="12">
        <f>IF(B109="","",IFERROR(VLOOKUP(B109,'السيارات'!$A$5:$F$104,6,FALSE),""))</f>
        <v/>
      </c>
      <c r="D109" s="11" t="n"/>
      <c r="E109" s="11" t="n"/>
      <c r="F109" s="14" t="n"/>
      <c r="G109" s="17" t="n"/>
      <c r="H109" s="10" t="n"/>
      <c r="I109" s="14" t="n"/>
      <c r="J109" s="11" t="n"/>
    </row>
    <row r="110">
      <c r="A110" s="10" t="n"/>
      <c r="B110" s="11" t="n"/>
      <c r="C110" s="12">
        <f>IF(B110="","",IFERROR(VLOOKUP(B110,'السيارات'!$A$5:$F$104,6,FALSE),""))</f>
        <v/>
      </c>
      <c r="D110" s="11" t="n"/>
      <c r="E110" s="11" t="n"/>
      <c r="F110" s="14" t="n"/>
      <c r="G110" s="17" t="n"/>
      <c r="H110" s="10" t="n"/>
      <c r="I110" s="14" t="n"/>
      <c r="J110" s="11" t="n"/>
    </row>
    <row r="111">
      <c r="A111" s="10" t="n"/>
      <c r="B111" s="11" t="n"/>
      <c r="C111" s="12">
        <f>IF(B111="","",IFERROR(VLOOKUP(B111,'السيارات'!$A$5:$F$104,6,FALSE),""))</f>
        <v/>
      </c>
      <c r="D111" s="11" t="n"/>
      <c r="E111" s="11" t="n"/>
      <c r="F111" s="14" t="n"/>
      <c r="G111" s="17" t="n"/>
      <c r="H111" s="10" t="n"/>
      <c r="I111" s="14" t="n"/>
      <c r="J111" s="11" t="n"/>
    </row>
    <row r="112">
      <c r="A112" s="10" t="n"/>
      <c r="B112" s="11" t="n"/>
      <c r="C112" s="12">
        <f>IF(B112="","",IFERROR(VLOOKUP(B112,'السيارات'!$A$5:$F$104,6,FALSE),""))</f>
        <v/>
      </c>
      <c r="D112" s="11" t="n"/>
      <c r="E112" s="11" t="n"/>
      <c r="F112" s="14" t="n"/>
      <c r="G112" s="17" t="n"/>
      <c r="H112" s="10" t="n"/>
      <c r="I112" s="14" t="n"/>
      <c r="J112" s="11" t="n"/>
    </row>
    <row r="113">
      <c r="A113" s="10" t="n"/>
      <c r="B113" s="11" t="n"/>
      <c r="C113" s="12">
        <f>IF(B113="","",IFERROR(VLOOKUP(B113,'السيارات'!$A$5:$F$104,6,FALSE),""))</f>
        <v/>
      </c>
      <c r="D113" s="11" t="n"/>
      <c r="E113" s="11" t="n"/>
      <c r="F113" s="14" t="n"/>
      <c r="G113" s="17" t="n"/>
      <c r="H113" s="10" t="n"/>
      <c r="I113" s="14" t="n"/>
      <c r="J113" s="11" t="n"/>
    </row>
    <row r="114">
      <c r="A114" s="10" t="n"/>
      <c r="B114" s="11" t="n"/>
      <c r="C114" s="12">
        <f>IF(B114="","",IFERROR(VLOOKUP(B114,'السيارات'!$A$5:$F$104,6,FALSE),""))</f>
        <v/>
      </c>
      <c r="D114" s="11" t="n"/>
      <c r="E114" s="11" t="n"/>
      <c r="F114" s="14" t="n"/>
      <c r="G114" s="17" t="n"/>
      <c r="H114" s="10" t="n"/>
      <c r="I114" s="14" t="n"/>
      <c r="J114" s="11" t="n"/>
    </row>
    <row r="115">
      <c r="A115" s="10" t="n"/>
      <c r="B115" s="11" t="n"/>
      <c r="C115" s="12">
        <f>IF(B115="","",IFERROR(VLOOKUP(B115,'السيارات'!$A$5:$F$104,6,FALSE),""))</f>
        <v/>
      </c>
      <c r="D115" s="11" t="n"/>
      <c r="E115" s="11" t="n"/>
      <c r="F115" s="14" t="n"/>
      <c r="G115" s="17" t="n"/>
      <c r="H115" s="10" t="n"/>
      <c r="I115" s="14" t="n"/>
      <c r="J115" s="11" t="n"/>
    </row>
    <row r="116">
      <c r="A116" s="10" t="n"/>
      <c r="B116" s="11" t="n"/>
      <c r="C116" s="12">
        <f>IF(B116="","",IFERROR(VLOOKUP(B116,'السيارات'!$A$5:$F$104,6,FALSE),""))</f>
        <v/>
      </c>
      <c r="D116" s="11" t="n"/>
      <c r="E116" s="11" t="n"/>
      <c r="F116" s="14" t="n"/>
      <c r="G116" s="17" t="n"/>
      <c r="H116" s="10" t="n"/>
      <c r="I116" s="14" t="n"/>
      <c r="J116" s="11" t="n"/>
    </row>
    <row r="117">
      <c r="A117" s="10" t="n"/>
      <c r="B117" s="11" t="n"/>
      <c r="C117" s="12">
        <f>IF(B117="","",IFERROR(VLOOKUP(B117,'السيارات'!$A$5:$F$104,6,FALSE),""))</f>
        <v/>
      </c>
      <c r="D117" s="11" t="n"/>
      <c r="E117" s="11" t="n"/>
      <c r="F117" s="14" t="n"/>
      <c r="G117" s="17" t="n"/>
      <c r="H117" s="10" t="n"/>
      <c r="I117" s="14" t="n"/>
      <c r="J117" s="11" t="n"/>
    </row>
    <row r="118">
      <c r="A118" s="10" t="n"/>
      <c r="B118" s="11" t="n"/>
      <c r="C118" s="12">
        <f>IF(B118="","",IFERROR(VLOOKUP(B118,'السيارات'!$A$5:$F$104,6,FALSE),""))</f>
        <v/>
      </c>
      <c r="D118" s="11" t="n"/>
      <c r="E118" s="11" t="n"/>
      <c r="F118" s="14" t="n"/>
      <c r="G118" s="17" t="n"/>
      <c r="H118" s="10" t="n"/>
      <c r="I118" s="14" t="n"/>
      <c r="J118" s="11" t="n"/>
    </row>
    <row r="119">
      <c r="A119" s="10" t="n"/>
      <c r="B119" s="11" t="n"/>
      <c r="C119" s="12">
        <f>IF(B119="","",IFERROR(VLOOKUP(B119,'السيارات'!$A$5:$F$104,6,FALSE),""))</f>
        <v/>
      </c>
      <c r="D119" s="11" t="n"/>
      <c r="E119" s="11" t="n"/>
      <c r="F119" s="14" t="n"/>
      <c r="G119" s="17" t="n"/>
      <c r="H119" s="10" t="n"/>
      <c r="I119" s="14" t="n"/>
      <c r="J119" s="11" t="n"/>
    </row>
    <row r="120">
      <c r="A120" s="10" t="n"/>
      <c r="B120" s="11" t="n"/>
      <c r="C120" s="12">
        <f>IF(B120="","",IFERROR(VLOOKUP(B120,'السيارات'!$A$5:$F$104,6,FALSE),""))</f>
        <v/>
      </c>
      <c r="D120" s="11" t="n"/>
      <c r="E120" s="11" t="n"/>
      <c r="F120" s="14" t="n"/>
      <c r="G120" s="17" t="n"/>
      <c r="H120" s="10" t="n"/>
      <c r="I120" s="14" t="n"/>
      <c r="J120" s="11" t="n"/>
    </row>
    <row r="121">
      <c r="A121" s="10" t="n"/>
      <c r="B121" s="11" t="n"/>
      <c r="C121" s="12">
        <f>IF(B121="","",IFERROR(VLOOKUP(B121,'السيارات'!$A$5:$F$104,6,FALSE),""))</f>
        <v/>
      </c>
      <c r="D121" s="11" t="n"/>
      <c r="E121" s="11" t="n"/>
      <c r="F121" s="14" t="n"/>
      <c r="G121" s="17" t="n"/>
      <c r="H121" s="10" t="n"/>
      <c r="I121" s="14" t="n"/>
      <c r="J121" s="11" t="n"/>
    </row>
    <row r="122">
      <c r="A122" s="10" t="n"/>
      <c r="B122" s="11" t="n"/>
      <c r="C122" s="12">
        <f>IF(B122="","",IFERROR(VLOOKUP(B122,'السيارات'!$A$5:$F$104,6,FALSE),""))</f>
        <v/>
      </c>
      <c r="D122" s="11" t="n"/>
      <c r="E122" s="11" t="n"/>
      <c r="F122" s="14" t="n"/>
      <c r="G122" s="17" t="n"/>
      <c r="H122" s="10" t="n"/>
      <c r="I122" s="14" t="n"/>
      <c r="J122" s="11" t="n"/>
    </row>
    <row r="123">
      <c r="A123" s="10" t="n"/>
      <c r="B123" s="11" t="n"/>
      <c r="C123" s="12">
        <f>IF(B123="","",IFERROR(VLOOKUP(B123,'السيارات'!$A$5:$F$104,6,FALSE),""))</f>
        <v/>
      </c>
      <c r="D123" s="11" t="n"/>
      <c r="E123" s="11" t="n"/>
      <c r="F123" s="14" t="n"/>
      <c r="G123" s="17" t="n"/>
      <c r="H123" s="10" t="n"/>
      <c r="I123" s="14" t="n"/>
      <c r="J123" s="11" t="n"/>
    </row>
    <row r="124">
      <c r="A124" s="10" t="n"/>
      <c r="B124" s="11" t="n"/>
      <c r="C124" s="12">
        <f>IF(B124="","",IFERROR(VLOOKUP(B124,'السيارات'!$A$5:$F$104,6,FALSE),""))</f>
        <v/>
      </c>
      <c r="D124" s="11" t="n"/>
      <c r="E124" s="11" t="n"/>
      <c r="F124" s="14" t="n"/>
      <c r="G124" s="17" t="n"/>
      <c r="H124" s="10" t="n"/>
      <c r="I124" s="14" t="n"/>
      <c r="J124" s="11" t="n"/>
    </row>
    <row r="125">
      <c r="A125" s="10" t="n"/>
      <c r="B125" s="11" t="n"/>
      <c r="C125" s="12">
        <f>IF(B125="","",IFERROR(VLOOKUP(B125,'السيارات'!$A$5:$F$104,6,FALSE),""))</f>
        <v/>
      </c>
      <c r="D125" s="11" t="n"/>
      <c r="E125" s="11" t="n"/>
      <c r="F125" s="14" t="n"/>
      <c r="G125" s="17" t="n"/>
      <c r="H125" s="10" t="n"/>
      <c r="I125" s="14" t="n"/>
      <c r="J125" s="11" t="n"/>
    </row>
    <row r="126">
      <c r="A126" s="10" t="n"/>
      <c r="B126" s="11" t="n"/>
      <c r="C126" s="12">
        <f>IF(B126="","",IFERROR(VLOOKUP(B126,'السيارات'!$A$5:$F$104,6,FALSE),""))</f>
        <v/>
      </c>
      <c r="D126" s="11" t="n"/>
      <c r="E126" s="11" t="n"/>
      <c r="F126" s="14" t="n"/>
      <c r="G126" s="17" t="n"/>
      <c r="H126" s="10" t="n"/>
      <c r="I126" s="14" t="n"/>
      <c r="J126" s="11" t="n"/>
    </row>
    <row r="127">
      <c r="A127" s="10" t="n"/>
      <c r="B127" s="11" t="n"/>
      <c r="C127" s="12">
        <f>IF(B127="","",IFERROR(VLOOKUP(B127,'السيارات'!$A$5:$F$104,6,FALSE),""))</f>
        <v/>
      </c>
      <c r="D127" s="11" t="n"/>
      <c r="E127" s="11" t="n"/>
      <c r="F127" s="14" t="n"/>
      <c r="G127" s="17" t="n"/>
      <c r="H127" s="10" t="n"/>
      <c r="I127" s="14" t="n"/>
      <c r="J127" s="11" t="n"/>
    </row>
    <row r="128">
      <c r="A128" s="10" t="n"/>
      <c r="B128" s="11" t="n"/>
      <c r="C128" s="12">
        <f>IF(B128="","",IFERROR(VLOOKUP(B128,'السيارات'!$A$5:$F$104,6,FALSE),""))</f>
        <v/>
      </c>
      <c r="D128" s="11" t="n"/>
      <c r="E128" s="11" t="n"/>
      <c r="F128" s="14" t="n"/>
      <c r="G128" s="17" t="n"/>
      <c r="H128" s="10" t="n"/>
      <c r="I128" s="14" t="n"/>
      <c r="J128" s="11" t="n"/>
    </row>
    <row r="129">
      <c r="A129" s="10" t="n"/>
      <c r="B129" s="11" t="n"/>
      <c r="C129" s="12">
        <f>IF(B129="","",IFERROR(VLOOKUP(B129,'السيارات'!$A$5:$F$104,6,FALSE),""))</f>
        <v/>
      </c>
      <c r="D129" s="11" t="n"/>
      <c r="E129" s="11" t="n"/>
      <c r="F129" s="14" t="n"/>
      <c r="G129" s="17" t="n"/>
      <c r="H129" s="10" t="n"/>
      <c r="I129" s="14" t="n"/>
      <c r="J129" s="11" t="n"/>
    </row>
    <row r="130">
      <c r="A130" s="10" t="n"/>
      <c r="B130" s="11" t="n"/>
      <c r="C130" s="12">
        <f>IF(B130="","",IFERROR(VLOOKUP(B130,'السيارات'!$A$5:$F$104,6,FALSE),""))</f>
        <v/>
      </c>
      <c r="D130" s="11" t="n"/>
      <c r="E130" s="11" t="n"/>
      <c r="F130" s="14" t="n"/>
      <c r="G130" s="17" t="n"/>
      <c r="H130" s="10" t="n"/>
      <c r="I130" s="14" t="n"/>
      <c r="J130" s="11" t="n"/>
    </row>
    <row r="131">
      <c r="A131" s="10" t="n"/>
      <c r="B131" s="11" t="n"/>
      <c r="C131" s="12">
        <f>IF(B131="","",IFERROR(VLOOKUP(B131,'السيارات'!$A$5:$F$104,6,FALSE),""))</f>
        <v/>
      </c>
      <c r="D131" s="11" t="n"/>
      <c r="E131" s="11" t="n"/>
      <c r="F131" s="14" t="n"/>
      <c r="G131" s="17" t="n"/>
      <c r="H131" s="10" t="n"/>
      <c r="I131" s="14" t="n"/>
      <c r="J131" s="11" t="n"/>
    </row>
    <row r="132">
      <c r="A132" s="10" t="n"/>
      <c r="B132" s="11" t="n"/>
      <c r="C132" s="12">
        <f>IF(B132="","",IFERROR(VLOOKUP(B132,'السيارات'!$A$5:$F$104,6,FALSE),""))</f>
        <v/>
      </c>
      <c r="D132" s="11" t="n"/>
      <c r="E132" s="11" t="n"/>
      <c r="F132" s="14" t="n"/>
      <c r="G132" s="17" t="n"/>
      <c r="H132" s="10" t="n"/>
      <c r="I132" s="14" t="n"/>
      <c r="J132" s="11" t="n"/>
    </row>
    <row r="133">
      <c r="A133" s="10" t="n"/>
      <c r="B133" s="11" t="n"/>
      <c r="C133" s="12">
        <f>IF(B133="","",IFERROR(VLOOKUP(B133,'السيارات'!$A$5:$F$104,6,FALSE),""))</f>
        <v/>
      </c>
      <c r="D133" s="11" t="n"/>
      <c r="E133" s="11" t="n"/>
      <c r="F133" s="14" t="n"/>
      <c r="G133" s="17" t="n"/>
      <c r="H133" s="10" t="n"/>
      <c r="I133" s="14" t="n"/>
      <c r="J133" s="11" t="n"/>
    </row>
    <row r="134">
      <c r="A134" s="10" t="n"/>
      <c r="B134" s="11" t="n"/>
      <c r="C134" s="12">
        <f>IF(B134="","",IFERROR(VLOOKUP(B134,'السيارات'!$A$5:$F$104,6,FALSE),""))</f>
        <v/>
      </c>
      <c r="D134" s="11" t="n"/>
      <c r="E134" s="11" t="n"/>
      <c r="F134" s="14" t="n"/>
      <c r="G134" s="17" t="n"/>
      <c r="H134" s="10" t="n"/>
      <c r="I134" s="14" t="n"/>
      <c r="J134" s="11" t="n"/>
    </row>
    <row r="135">
      <c r="A135" s="10" t="n"/>
      <c r="B135" s="11" t="n"/>
      <c r="C135" s="12">
        <f>IF(B135="","",IFERROR(VLOOKUP(B135,'السيارات'!$A$5:$F$104,6,FALSE),""))</f>
        <v/>
      </c>
      <c r="D135" s="11" t="n"/>
      <c r="E135" s="11" t="n"/>
      <c r="F135" s="14" t="n"/>
      <c r="G135" s="17" t="n"/>
      <c r="H135" s="10" t="n"/>
      <c r="I135" s="14" t="n"/>
      <c r="J135" s="11" t="n"/>
    </row>
    <row r="136">
      <c r="A136" s="10" t="n"/>
      <c r="B136" s="11" t="n"/>
      <c r="C136" s="12">
        <f>IF(B136="","",IFERROR(VLOOKUP(B136,'السيارات'!$A$5:$F$104,6,FALSE),""))</f>
        <v/>
      </c>
      <c r="D136" s="11" t="n"/>
      <c r="E136" s="11" t="n"/>
      <c r="F136" s="14" t="n"/>
      <c r="G136" s="17" t="n"/>
      <c r="H136" s="10" t="n"/>
      <c r="I136" s="14" t="n"/>
      <c r="J136" s="11" t="n"/>
    </row>
    <row r="137">
      <c r="A137" s="10" t="n"/>
      <c r="B137" s="11" t="n"/>
      <c r="C137" s="12">
        <f>IF(B137="","",IFERROR(VLOOKUP(B137,'السيارات'!$A$5:$F$104,6,FALSE),""))</f>
        <v/>
      </c>
      <c r="D137" s="11" t="n"/>
      <c r="E137" s="11" t="n"/>
      <c r="F137" s="14" t="n"/>
      <c r="G137" s="17" t="n"/>
      <c r="H137" s="10" t="n"/>
      <c r="I137" s="14" t="n"/>
      <c r="J137" s="11" t="n"/>
    </row>
    <row r="138">
      <c r="A138" s="10" t="n"/>
      <c r="B138" s="11" t="n"/>
      <c r="C138" s="12">
        <f>IF(B138="","",IFERROR(VLOOKUP(B138,'السيارات'!$A$5:$F$104,6,FALSE),""))</f>
        <v/>
      </c>
      <c r="D138" s="11" t="n"/>
      <c r="E138" s="11" t="n"/>
      <c r="F138" s="14" t="n"/>
      <c r="G138" s="17" t="n"/>
      <c r="H138" s="10" t="n"/>
      <c r="I138" s="14" t="n"/>
      <c r="J138" s="11" t="n"/>
    </row>
    <row r="139">
      <c r="A139" s="10" t="n"/>
      <c r="B139" s="11" t="n"/>
      <c r="C139" s="12">
        <f>IF(B139="","",IFERROR(VLOOKUP(B139,'السيارات'!$A$5:$F$104,6,FALSE),""))</f>
        <v/>
      </c>
      <c r="D139" s="11" t="n"/>
      <c r="E139" s="11" t="n"/>
      <c r="F139" s="14" t="n"/>
      <c r="G139" s="17" t="n"/>
      <c r="H139" s="10" t="n"/>
      <c r="I139" s="14" t="n"/>
      <c r="J139" s="11" t="n"/>
    </row>
    <row r="140">
      <c r="A140" s="10" t="n"/>
      <c r="B140" s="11" t="n"/>
      <c r="C140" s="12">
        <f>IF(B140="","",IFERROR(VLOOKUP(B140,'السيارات'!$A$5:$F$104,6,FALSE),""))</f>
        <v/>
      </c>
      <c r="D140" s="11" t="n"/>
      <c r="E140" s="11" t="n"/>
      <c r="F140" s="14" t="n"/>
      <c r="G140" s="17" t="n"/>
      <c r="H140" s="10" t="n"/>
      <c r="I140" s="14" t="n"/>
      <c r="J140" s="11" t="n"/>
    </row>
    <row r="141">
      <c r="A141" s="10" t="n"/>
      <c r="B141" s="11" t="n"/>
      <c r="C141" s="12">
        <f>IF(B141="","",IFERROR(VLOOKUP(B141,'السيارات'!$A$5:$F$104,6,FALSE),""))</f>
        <v/>
      </c>
      <c r="D141" s="11" t="n"/>
      <c r="E141" s="11" t="n"/>
      <c r="F141" s="14" t="n"/>
      <c r="G141" s="17" t="n"/>
      <c r="H141" s="10" t="n"/>
      <c r="I141" s="14" t="n"/>
      <c r="J141" s="11" t="n"/>
    </row>
    <row r="142">
      <c r="A142" s="10" t="n"/>
      <c r="B142" s="11" t="n"/>
      <c r="C142" s="12">
        <f>IF(B142="","",IFERROR(VLOOKUP(B142,'السيارات'!$A$5:$F$104,6,FALSE),""))</f>
        <v/>
      </c>
      <c r="D142" s="11" t="n"/>
      <c r="E142" s="11" t="n"/>
      <c r="F142" s="14" t="n"/>
      <c r="G142" s="17" t="n"/>
      <c r="H142" s="10" t="n"/>
      <c r="I142" s="14" t="n"/>
      <c r="J142" s="11" t="n"/>
    </row>
    <row r="143">
      <c r="A143" s="10" t="n"/>
      <c r="B143" s="11" t="n"/>
      <c r="C143" s="12">
        <f>IF(B143="","",IFERROR(VLOOKUP(B143,'السيارات'!$A$5:$F$104,6,FALSE),""))</f>
        <v/>
      </c>
      <c r="D143" s="11" t="n"/>
      <c r="E143" s="11" t="n"/>
      <c r="F143" s="14" t="n"/>
      <c r="G143" s="17" t="n"/>
      <c r="H143" s="10" t="n"/>
      <c r="I143" s="14" t="n"/>
      <c r="J143" s="11" t="n"/>
    </row>
    <row r="144">
      <c r="A144" s="10" t="n"/>
      <c r="B144" s="11" t="n"/>
      <c r="C144" s="12">
        <f>IF(B144="","",IFERROR(VLOOKUP(B144,'السيارات'!$A$5:$F$104,6,FALSE),""))</f>
        <v/>
      </c>
      <c r="D144" s="11" t="n"/>
      <c r="E144" s="11" t="n"/>
      <c r="F144" s="14" t="n"/>
      <c r="G144" s="17" t="n"/>
      <c r="H144" s="10" t="n"/>
      <c r="I144" s="14" t="n"/>
      <c r="J144" s="11" t="n"/>
    </row>
    <row r="145">
      <c r="A145" s="10" t="n"/>
      <c r="B145" s="11" t="n"/>
      <c r="C145" s="12">
        <f>IF(B145="","",IFERROR(VLOOKUP(B145,'السيارات'!$A$5:$F$104,6,FALSE),""))</f>
        <v/>
      </c>
      <c r="D145" s="11" t="n"/>
      <c r="E145" s="11" t="n"/>
      <c r="F145" s="14" t="n"/>
      <c r="G145" s="17" t="n"/>
      <c r="H145" s="10" t="n"/>
      <c r="I145" s="14" t="n"/>
      <c r="J145" s="11" t="n"/>
    </row>
    <row r="146">
      <c r="A146" s="10" t="n"/>
      <c r="B146" s="11" t="n"/>
      <c r="C146" s="12">
        <f>IF(B146="","",IFERROR(VLOOKUP(B146,'السيارات'!$A$5:$F$104,6,FALSE),""))</f>
        <v/>
      </c>
      <c r="D146" s="11" t="n"/>
      <c r="E146" s="11" t="n"/>
      <c r="F146" s="14" t="n"/>
      <c r="G146" s="17" t="n"/>
      <c r="H146" s="10" t="n"/>
      <c r="I146" s="14" t="n"/>
      <c r="J146" s="11" t="n"/>
    </row>
    <row r="147">
      <c r="A147" s="10" t="n"/>
      <c r="B147" s="11" t="n"/>
      <c r="C147" s="12">
        <f>IF(B147="","",IFERROR(VLOOKUP(B147,'السيارات'!$A$5:$F$104,6,FALSE),""))</f>
        <v/>
      </c>
      <c r="D147" s="11" t="n"/>
      <c r="E147" s="11" t="n"/>
      <c r="F147" s="14" t="n"/>
      <c r="G147" s="17" t="n"/>
      <c r="H147" s="10" t="n"/>
      <c r="I147" s="14" t="n"/>
      <c r="J147" s="11" t="n"/>
    </row>
    <row r="148">
      <c r="A148" s="10" t="n"/>
      <c r="B148" s="11" t="n"/>
      <c r="C148" s="12">
        <f>IF(B148="","",IFERROR(VLOOKUP(B148,'السيارات'!$A$5:$F$104,6,FALSE),""))</f>
        <v/>
      </c>
      <c r="D148" s="11" t="n"/>
      <c r="E148" s="11" t="n"/>
      <c r="F148" s="14" t="n"/>
      <c r="G148" s="17" t="n"/>
      <c r="H148" s="10" t="n"/>
      <c r="I148" s="14" t="n"/>
      <c r="J148" s="11" t="n"/>
    </row>
    <row r="149">
      <c r="A149" s="10" t="n"/>
      <c r="B149" s="11" t="n"/>
      <c r="C149" s="12">
        <f>IF(B149="","",IFERROR(VLOOKUP(B149,'السيارات'!$A$5:$F$104,6,FALSE),""))</f>
        <v/>
      </c>
      <c r="D149" s="11" t="n"/>
      <c r="E149" s="11" t="n"/>
      <c r="F149" s="14" t="n"/>
      <c r="G149" s="17" t="n"/>
      <c r="H149" s="10" t="n"/>
      <c r="I149" s="14" t="n"/>
      <c r="J149" s="11" t="n"/>
    </row>
    <row r="150">
      <c r="A150" s="10" t="n"/>
      <c r="B150" s="11" t="n"/>
      <c r="C150" s="12">
        <f>IF(B150="","",IFERROR(VLOOKUP(B150,'السيارات'!$A$5:$F$104,6,FALSE),""))</f>
        <v/>
      </c>
      <c r="D150" s="11" t="n"/>
      <c r="E150" s="11" t="n"/>
      <c r="F150" s="14" t="n"/>
      <c r="G150" s="17" t="n"/>
      <c r="H150" s="10" t="n"/>
      <c r="I150" s="14" t="n"/>
      <c r="J150" s="11" t="n"/>
    </row>
    <row r="151">
      <c r="A151" s="10" t="n"/>
      <c r="B151" s="11" t="n"/>
      <c r="C151" s="12">
        <f>IF(B151="","",IFERROR(VLOOKUP(B151,'السيارات'!$A$5:$F$104,6,FALSE),""))</f>
        <v/>
      </c>
      <c r="D151" s="11" t="n"/>
      <c r="E151" s="11" t="n"/>
      <c r="F151" s="14" t="n"/>
      <c r="G151" s="17" t="n"/>
      <c r="H151" s="10" t="n"/>
      <c r="I151" s="14" t="n"/>
      <c r="J151" s="11" t="n"/>
    </row>
    <row r="152">
      <c r="A152" s="10" t="n"/>
      <c r="B152" s="11" t="n"/>
      <c r="C152" s="12">
        <f>IF(B152="","",IFERROR(VLOOKUP(B152,'السيارات'!$A$5:$F$104,6,FALSE),""))</f>
        <v/>
      </c>
      <c r="D152" s="11" t="n"/>
      <c r="E152" s="11" t="n"/>
      <c r="F152" s="14" t="n"/>
      <c r="G152" s="17" t="n"/>
      <c r="H152" s="10" t="n"/>
      <c r="I152" s="14" t="n"/>
      <c r="J152" s="11" t="n"/>
    </row>
    <row r="153">
      <c r="A153" s="10" t="n"/>
      <c r="B153" s="11" t="n"/>
      <c r="C153" s="12">
        <f>IF(B153="","",IFERROR(VLOOKUP(B153,'السيارات'!$A$5:$F$104,6,FALSE),""))</f>
        <v/>
      </c>
      <c r="D153" s="11" t="n"/>
      <c r="E153" s="11" t="n"/>
      <c r="F153" s="14" t="n"/>
      <c r="G153" s="17" t="n"/>
      <c r="H153" s="10" t="n"/>
      <c r="I153" s="14" t="n"/>
      <c r="J153" s="11" t="n"/>
    </row>
    <row r="154">
      <c r="A154" s="10" t="n"/>
      <c r="B154" s="11" t="n"/>
      <c r="C154" s="12">
        <f>IF(B154="","",IFERROR(VLOOKUP(B154,'السيارات'!$A$5:$F$104,6,FALSE),""))</f>
        <v/>
      </c>
      <c r="D154" s="11" t="n"/>
      <c r="E154" s="11" t="n"/>
      <c r="F154" s="14" t="n"/>
      <c r="G154" s="17" t="n"/>
      <c r="H154" s="10" t="n"/>
      <c r="I154" s="14" t="n"/>
      <c r="J154" s="11" t="n"/>
    </row>
    <row r="155">
      <c r="A155" s="10" t="n"/>
      <c r="B155" s="11" t="n"/>
      <c r="C155" s="12">
        <f>IF(B155="","",IFERROR(VLOOKUP(B155,'السيارات'!$A$5:$F$104,6,FALSE),""))</f>
        <v/>
      </c>
      <c r="D155" s="11" t="n"/>
      <c r="E155" s="11" t="n"/>
      <c r="F155" s="14" t="n"/>
      <c r="G155" s="17" t="n"/>
      <c r="H155" s="10" t="n"/>
      <c r="I155" s="14" t="n"/>
      <c r="J155" s="11" t="n"/>
    </row>
    <row r="156">
      <c r="A156" s="10" t="n"/>
      <c r="B156" s="11" t="n"/>
      <c r="C156" s="12">
        <f>IF(B156="","",IFERROR(VLOOKUP(B156,'السيارات'!$A$5:$F$104,6,FALSE),""))</f>
        <v/>
      </c>
      <c r="D156" s="11" t="n"/>
      <c r="E156" s="11" t="n"/>
      <c r="F156" s="14" t="n"/>
      <c r="G156" s="17" t="n"/>
      <c r="H156" s="10" t="n"/>
      <c r="I156" s="14" t="n"/>
      <c r="J156" s="11" t="n"/>
    </row>
    <row r="157">
      <c r="A157" s="10" t="n"/>
      <c r="B157" s="11" t="n"/>
      <c r="C157" s="12">
        <f>IF(B157="","",IFERROR(VLOOKUP(B157,'السيارات'!$A$5:$F$104,6,FALSE),""))</f>
        <v/>
      </c>
      <c r="D157" s="11" t="n"/>
      <c r="E157" s="11" t="n"/>
      <c r="F157" s="14" t="n"/>
      <c r="G157" s="17" t="n"/>
      <c r="H157" s="10" t="n"/>
      <c r="I157" s="14" t="n"/>
      <c r="J157" s="11" t="n"/>
    </row>
    <row r="158">
      <c r="A158" s="10" t="n"/>
      <c r="B158" s="11" t="n"/>
      <c r="C158" s="12">
        <f>IF(B158="","",IFERROR(VLOOKUP(B158,'السيارات'!$A$5:$F$104,6,FALSE),""))</f>
        <v/>
      </c>
      <c r="D158" s="11" t="n"/>
      <c r="E158" s="11" t="n"/>
      <c r="F158" s="14" t="n"/>
      <c r="G158" s="17" t="n"/>
      <c r="H158" s="10" t="n"/>
      <c r="I158" s="14" t="n"/>
      <c r="J158" s="11" t="n"/>
    </row>
    <row r="159">
      <c r="A159" s="10" t="n"/>
      <c r="B159" s="11" t="n"/>
      <c r="C159" s="12">
        <f>IF(B159="","",IFERROR(VLOOKUP(B159,'السيارات'!$A$5:$F$104,6,FALSE),""))</f>
        <v/>
      </c>
      <c r="D159" s="11" t="n"/>
      <c r="E159" s="11" t="n"/>
      <c r="F159" s="14" t="n"/>
      <c r="G159" s="17" t="n"/>
      <c r="H159" s="10" t="n"/>
      <c r="I159" s="14" t="n"/>
      <c r="J159" s="11" t="n"/>
    </row>
    <row r="160">
      <c r="A160" s="10" t="n"/>
      <c r="B160" s="11" t="n"/>
      <c r="C160" s="12">
        <f>IF(B160="","",IFERROR(VLOOKUP(B160,'السيارات'!$A$5:$F$104,6,FALSE),""))</f>
        <v/>
      </c>
      <c r="D160" s="11" t="n"/>
      <c r="E160" s="11" t="n"/>
      <c r="F160" s="14" t="n"/>
      <c r="G160" s="17" t="n"/>
      <c r="H160" s="10" t="n"/>
      <c r="I160" s="14" t="n"/>
      <c r="J160" s="11" t="n"/>
    </row>
    <row r="161">
      <c r="A161" s="10" t="n"/>
      <c r="B161" s="11" t="n"/>
      <c r="C161" s="12">
        <f>IF(B161="","",IFERROR(VLOOKUP(B161,'السيارات'!$A$5:$F$104,6,FALSE),""))</f>
        <v/>
      </c>
      <c r="D161" s="11" t="n"/>
      <c r="E161" s="11" t="n"/>
      <c r="F161" s="14" t="n"/>
      <c r="G161" s="17" t="n"/>
      <c r="H161" s="10" t="n"/>
      <c r="I161" s="14" t="n"/>
      <c r="J161" s="11" t="n"/>
    </row>
    <row r="162">
      <c r="A162" s="10" t="n"/>
      <c r="B162" s="11" t="n"/>
      <c r="C162" s="12">
        <f>IF(B162="","",IFERROR(VLOOKUP(B162,'السيارات'!$A$5:$F$104,6,FALSE),""))</f>
        <v/>
      </c>
      <c r="D162" s="11" t="n"/>
      <c r="E162" s="11" t="n"/>
      <c r="F162" s="14" t="n"/>
      <c r="G162" s="17" t="n"/>
      <c r="H162" s="10" t="n"/>
      <c r="I162" s="14" t="n"/>
      <c r="J162" s="11" t="n"/>
    </row>
    <row r="163">
      <c r="A163" s="10" t="n"/>
      <c r="B163" s="11" t="n"/>
      <c r="C163" s="12">
        <f>IF(B163="","",IFERROR(VLOOKUP(B163,'السيارات'!$A$5:$F$104,6,FALSE),""))</f>
        <v/>
      </c>
      <c r="D163" s="11" t="n"/>
      <c r="E163" s="11" t="n"/>
      <c r="F163" s="14" t="n"/>
      <c r="G163" s="17" t="n"/>
      <c r="H163" s="10" t="n"/>
      <c r="I163" s="14" t="n"/>
      <c r="J163" s="11" t="n"/>
    </row>
    <row r="164">
      <c r="A164" s="10" t="n"/>
      <c r="B164" s="11" t="n"/>
      <c r="C164" s="12">
        <f>IF(B164="","",IFERROR(VLOOKUP(B164,'السيارات'!$A$5:$F$104,6,FALSE),""))</f>
        <v/>
      </c>
      <c r="D164" s="11" t="n"/>
      <c r="E164" s="11" t="n"/>
      <c r="F164" s="14" t="n"/>
      <c r="G164" s="17" t="n"/>
      <c r="H164" s="10" t="n"/>
      <c r="I164" s="14" t="n"/>
      <c r="J164" s="11" t="n"/>
    </row>
    <row r="165">
      <c r="A165" s="10" t="n"/>
      <c r="B165" s="11" t="n"/>
      <c r="C165" s="12">
        <f>IF(B165="","",IFERROR(VLOOKUP(B165,'السيارات'!$A$5:$F$104,6,FALSE),""))</f>
        <v/>
      </c>
      <c r="D165" s="11" t="n"/>
      <c r="E165" s="11" t="n"/>
      <c r="F165" s="14" t="n"/>
      <c r="G165" s="17" t="n"/>
      <c r="H165" s="10" t="n"/>
      <c r="I165" s="14" t="n"/>
      <c r="J165" s="11" t="n"/>
    </row>
    <row r="166">
      <c r="A166" s="10" t="n"/>
      <c r="B166" s="11" t="n"/>
      <c r="C166" s="12">
        <f>IF(B166="","",IFERROR(VLOOKUP(B166,'السيارات'!$A$5:$F$104,6,FALSE),""))</f>
        <v/>
      </c>
      <c r="D166" s="11" t="n"/>
      <c r="E166" s="11" t="n"/>
      <c r="F166" s="14" t="n"/>
      <c r="G166" s="17" t="n"/>
      <c r="H166" s="10" t="n"/>
      <c r="I166" s="14" t="n"/>
      <c r="J166" s="11" t="n"/>
    </row>
    <row r="167">
      <c r="A167" s="10" t="n"/>
      <c r="B167" s="11" t="n"/>
      <c r="C167" s="12">
        <f>IF(B167="","",IFERROR(VLOOKUP(B167,'السيارات'!$A$5:$F$104,6,FALSE),""))</f>
        <v/>
      </c>
      <c r="D167" s="11" t="n"/>
      <c r="E167" s="11" t="n"/>
      <c r="F167" s="14" t="n"/>
      <c r="G167" s="17" t="n"/>
      <c r="H167" s="10" t="n"/>
      <c r="I167" s="14" t="n"/>
      <c r="J167" s="11" t="n"/>
    </row>
    <row r="168">
      <c r="A168" s="10" t="n"/>
      <c r="B168" s="11" t="n"/>
      <c r="C168" s="12">
        <f>IF(B168="","",IFERROR(VLOOKUP(B168,'السيارات'!$A$5:$F$104,6,FALSE),""))</f>
        <v/>
      </c>
      <c r="D168" s="11" t="n"/>
      <c r="E168" s="11" t="n"/>
      <c r="F168" s="14" t="n"/>
      <c r="G168" s="17" t="n"/>
      <c r="H168" s="10" t="n"/>
      <c r="I168" s="14" t="n"/>
      <c r="J168" s="11" t="n"/>
    </row>
    <row r="169">
      <c r="A169" s="10" t="n"/>
      <c r="B169" s="11" t="n"/>
      <c r="C169" s="12">
        <f>IF(B169="","",IFERROR(VLOOKUP(B169,'السيارات'!$A$5:$F$104,6,FALSE),""))</f>
        <v/>
      </c>
      <c r="D169" s="11" t="n"/>
      <c r="E169" s="11" t="n"/>
      <c r="F169" s="14" t="n"/>
      <c r="G169" s="17" t="n"/>
      <c r="H169" s="10" t="n"/>
      <c r="I169" s="14" t="n"/>
      <c r="J169" s="11" t="n"/>
    </row>
    <row r="170">
      <c r="A170" s="10" t="n"/>
      <c r="B170" s="11" t="n"/>
      <c r="C170" s="12">
        <f>IF(B170="","",IFERROR(VLOOKUP(B170,'السيارات'!$A$5:$F$104,6,FALSE),""))</f>
        <v/>
      </c>
      <c r="D170" s="11" t="n"/>
      <c r="E170" s="11" t="n"/>
      <c r="F170" s="14" t="n"/>
      <c r="G170" s="17" t="n"/>
      <c r="H170" s="10" t="n"/>
      <c r="I170" s="14" t="n"/>
      <c r="J170" s="11" t="n"/>
    </row>
    <row r="171">
      <c r="A171" s="10" t="n"/>
      <c r="B171" s="11" t="n"/>
      <c r="C171" s="12">
        <f>IF(B171="","",IFERROR(VLOOKUP(B171,'السيارات'!$A$5:$F$104,6,FALSE),""))</f>
        <v/>
      </c>
      <c r="D171" s="11" t="n"/>
      <c r="E171" s="11" t="n"/>
      <c r="F171" s="14" t="n"/>
      <c r="G171" s="17" t="n"/>
      <c r="H171" s="10" t="n"/>
      <c r="I171" s="14" t="n"/>
      <c r="J171" s="11" t="n"/>
    </row>
    <row r="172">
      <c r="A172" s="10" t="n"/>
      <c r="B172" s="11" t="n"/>
      <c r="C172" s="12">
        <f>IF(B172="","",IFERROR(VLOOKUP(B172,'السيارات'!$A$5:$F$104,6,FALSE),""))</f>
        <v/>
      </c>
      <c r="D172" s="11" t="n"/>
      <c r="E172" s="11" t="n"/>
      <c r="F172" s="14" t="n"/>
      <c r="G172" s="17" t="n"/>
      <c r="H172" s="10" t="n"/>
      <c r="I172" s="14" t="n"/>
      <c r="J172" s="11" t="n"/>
    </row>
    <row r="173">
      <c r="A173" s="10" t="n"/>
      <c r="B173" s="11" t="n"/>
      <c r="C173" s="12">
        <f>IF(B173="","",IFERROR(VLOOKUP(B173,'السيارات'!$A$5:$F$104,6,FALSE),""))</f>
        <v/>
      </c>
      <c r="D173" s="11" t="n"/>
      <c r="E173" s="11" t="n"/>
      <c r="F173" s="14" t="n"/>
      <c r="G173" s="17" t="n"/>
      <c r="H173" s="10" t="n"/>
      <c r="I173" s="14" t="n"/>
      <c r="J173" s="11" t="n"/>
    </row>
    <row r="174">
      <c r="A174" s="10" t="n"/>
      <c r="B174" s="11" t="n"/>
      <c r="C174" s="12">
        <f>IF(B174="","",IFERROR(VLOOKUP(B174,'السيارات'!$A$5:$F$104,6,FALSE),""))</f>
        <v/>
      </c>
      <c r="D174" s="11" t="n"/>
      <c r="E174" s="11" t="n"/>
      <c r="F174" s="14" t="n"/>
      <c r="G174" s="17" t="n"/>
      <c r="H174" s="10" t="n"/>
      <c r="I174" s="14" t="n"/>
      <c r="J174" s="11" t="n"/>
    </row>
    <row r="175">
      <c r="A175" s="10" t="n"/>
      <c r="B175" s="11" t="n"/>
      <c r="C175" s="12">
        <f>IF(B175="","",IFERROR(VLOOKUP(B175,'السيارات'!$A$5:$F$104,6,FALSE),""))</f>
        <v/>
      </c>
      <c r="D175" s="11" t="n"/>
      <c r="E175" s="11" t="n"/>
      <c r="F175" s="14" t="n"/>
      <c r="G175" s="17" t="n"/>
      <c r="H175" s="10" t="n"/>
      <c r="I175" s="14" t="n"/>
      <c r="J175" s="11" t="n"/>
    </row>
    <row r="176">
      <c r="A176" s="10" t="n"/>
      <c r="B176" s="11" t="n"/>
      <c r="C176" s="12">
        <f>IF(B176="","",IFERROR(VLOOKUP(B176,'السيارات'!$A$5:$F$104,6,FALSE),""))</f>
        <v/>
      </c>
      <c r="D176" s="11" t="n"/>
      <c r="E176" s="11" t="n"/>
      <c r="F176" s="14" t="n"/>
      <c r="G176" s="17" t="n"/>
      <c r="H176" s="10" t="n"/>
      <c r="I176" s="14" t="n"/>
      <c r="J176" s="11" t="n"/>
    </row>
    <row r="177">
      <c r="A177" s="10" t="n"/>
      <c r="B177" s="11" t="n"/>
      <c r="C177" s="12">
        <f>IF(B177="","",IFERROR(VLOOKUP(B177,'السيارات'!$A$5:$F$104,6,FALSE),""))</f>
        <v/>
      </c>
      <c r="D177" s="11" t="n"/>
      <c r="E177" s="11" t="n"/>
      <c r="F177" s="14" t="n"/>
      <c r="G177" s="17" t="n"/>
      <c r="H177" s="10" t="n"/>
      <c r="I177" s="14" t="n"/>
      <c r="J177" s="11" t="n"/>
    </row>
    <row r="178">
      <c r="A178" s="10" t="n"/>
      <c r="B178" s="11" t="n"/>
      <c r="C178" s="12">
        <f>IF(B178="","",IFERROR(VLOOKUP(B178,'السيارات'!$A$5:$F$104,6,FALSE),""))</f>
        <v/>
      </c>
      <c r="D178" s="11" t="n"/>
      <c r="E178" s="11" t="n"/>
      <c r="F178" s="14" t="n"/>
      <c r="G178" s="17" t="n"/>
      <c r="H178" s="10" t="n"/>
      <c r="I178" s="14" t="n"/>
      <c r="J178" s="11" t="n"/>
    </row>
    <row r="179">
      <c r="A179" s="10" t="n"/>
      <c r="B179" s="11" t="n"/>
      <c r="C179" s="12">
        <f>IF(B179="","",IFERROR(VLOOKUP(B179,'السيارات'!$A$5:$F$104,6,FALSE),""))</f>
        <v/>
      </c>
      <c r="D179" s="11" t="n"/>
      <c r="E179" s="11" t="n"/>
      <c r="F179" s="14" t="n"/>
      <c r="G179" s="17" t="n"/>
      <c r="H179" s="10" t="n"/>
      <c r="I179" s="14" t="n"/>
      <c r="J179" s="11" t="n"/>
    </row>
    <row r="180">
      <c r="A180" s="10" t="n"/>
      <c r="B180" s="11" t="n"/>
      <c r="C180" s="12">
        <f>IF(B180="","",IFERROR(VLOOKUP(B180,'السيارات'!$A$5:$F$104,6,FALSE),""))</f>
        <v/>
      </c>
      <c r="D180" s="11" t="n"/>
      <c r="E180" s="11" t="n"/>
      <c r="F180" s="14" t="n"/>
      <c r="G180" s="17" t="n"/>
      <c r="H180" s="10" t="n"/>
      <c r="I180" s="14" t="n"/>
      <c r="J180" s="11" t="n"/>
    </row>
    <row r="181">
      <c r="A181" s="10" t="n"/>
      <c r="B181" s="11" t="n"/>
      <c r="C181" s="12">
        <f>IF(B181="","",IFERROR(VLOOKUP(B181,'السيارات'!$A$5:$F$104,6,FALSE),""))</f>
        <v/>
      </c>
      <c r="D181" s="11" t="n"/>
      <c r="E181" s="11" t="n"/>
      <c r="F181" s="14" t="n"/>
      <c r="G181" s="17" t="n"/>
      <c r="H181" s="10" t="n"/>
      <c r="I181" s="14" t="n"/>
      <c r="J181" s="11" t="n"/>
    </row>
    <row r="182">
      <c r="A182" s="10" t="n"/>
      <c r="B182" s="11" t="n"/>
      <c r="C182" s="12">
        <f>IF(B182="","",IFERROR(VLOOKUP(B182,'السيارات'!$A$5:$F$104,6,FALSE),""))</f>
        <v/>
      </c>
      <c r="D182" s="11" t="n"/>
      <c r="E182" s="11" t="n"/>
      <c r="F182" s="14" t="n"/>
      <c r="G182" s="17" t="n"/>
      <c r="H182" s="10" t="n"/>
      <c r="I182" s="14" t="n"/>
      <c r="J182" s="11" t="n"/>
    </row>
    <row r="183">
      <c r="A183" s="10" t="n"/>
      <c r="B183" s="11" t="n"/>
      <c r="C183" s="12">
        <f>IF(B183="","",IFERROR(VLOOKUP(B183,'السيارات'!$A$5:$F$104,6,FALSE),""))</f>
        <v/>
      </c>
      <c r="D183" s="11" t="n"/>
      <c r="E183" s="11" t="n"/>
      <c r="F183" s="14" t="n"/>
      <c r="G183" s="17" t="n"/>
      <c r="H183" s="10" t="n"/>
      <c r="I183" s="14" t="n"/>
      <c r="J183" s="11" t="n"/>
    </row>
    <row r="184">
      <c r="A184" s="10" t="n"/>
      <c r="B184" s="11" t="n"/>
      <c r="C184" s="12">
        <f>IF(B184="","",IFERROR(VLOOKUP(B184,'السيارات'!$A$5:$F$104,6,FALSE),""))</f>
        <v/>
      </c>
      <c r="D184" s="11" t="n"/>
      <c r="E184" s="11" t="n"/>
      <c r="F184" s="14" t="n"/>
      <c r="G184" s="17" t="n"/>
      <c r="H184" s="10" t="n"/>
      <c r="I184" s="14" t="n"/>
      <c r="J184" s="11" t="n"/>
    </row>
    <row r="185">
      <c r="A185" s="10" t="n"/>
      <c r="B185" s="11" t="n"/>
      <c r="C185" s="12">
        <f>IF(B185="","",IFERROR(VLOOKUP(B185,'السيارات'!$A$5:$F$104,6,FALSE),""))</f>
        <v/>
      </c>
      <c r="D185" s="11" t="n"/>
      <c r="E185" s="11" t="n"/>
      <c r="F185" s="14" t="n"/>
      <c r="G185" s="17" t="n"/>
      <c r="H185" s="10" t="n"/>
      <c r="I185" s="14" t="n"/>
      <c r="J185" s="11" t="n"/>
    </row>
    <row r="186">
      <c r="A186" s="10" t="n"/>
      <c r="B186" s="11" t="n"/>
      <c r="C186" s="12">
        <f>IF(B186="","",IFERROR(VLOOKUP(B186,'السيارات'!$A$5:$F$104,6,FALSE),""))</f>
        <v/>
      </c>
      <c r="D186" s="11" t="n"/>
      <c r="E186" s="11" t="n"/>
      <c r="F186" s="14" t="n"/>
      <c r="G186" s="17" t="n"/>
      <c r="H186" s="10" t="n"/>
      <c r="I186" s="14" t="n"/>
      <c r="J186" s="11" t="n"/>
    </row>
    <row r="187">
      <c r="A187" s="10" t="n"/>
      <c r="B187" s="11" t="n"/>
      <c r="C187" s="12">
        <f>IF(B187="","",IFERROR(VLOOKUP(B187,'السيارات'!$A$5:$F$104,6,FALSE),""))</f>
        <v/>
      </c>
      <c r="D187" s="11" t="n"/>
      <c r="E187" s="11" t="n"/>
      <c r="F187" s="14" t="n"/>
      <c r="G187" s="17" t="n"/>
      <c r="H187" s="10" t="n"/>
      <c r="I187" s="14" t="n"/>
      <c r="J187" s="11" t="n"/>
    </row>
    <row r="188">
      <c r="A188" s="10" t="n"/>
      <c r="B188" s="11" t="n"/>
      <c r="C188" s="12">
        <f>IF(B188="","",IFERROR(VLOOKUP(B188,'السيارات'!$A$5:$F$104,6,FALSE),""))</f>
        <v/>
      </c>
      <c r="D188" s="11" t="n"/>
      <c r="E188" s="11" t="n"/>
      <c r="F188" s="14" t="n"/>
      <c r="G188" s="17" t="n"/>
      <c r="H188" s="10" t="n"/>
      <c r="I188" s="14" t="n"/>
      <c r="J188" s="11" t="n"/>
    </row>
    <row r="189">
      <c r="A189" s="10" t="n"/>
      <c r="B189" s="11" t="n"/>
      <c r="C189" s="12">
        <f>IF(B189="","",IFERROR(VLOOKUP(B189,'السيارات'!$A$5:$F$104,6,FALSE),""))</f>
        <v/>
      </c>
      <c r="D189" s="11" t="n"/>
      <c r="E189" s="11" t="n"/>
      <c r="F189" s="14" t="n"/>
      <c r="G189" s="17" t="n"/>
      <c r="H189" s="10" t="n"/>
      <c r="I189" s="14" t="n"/>
      <c r="J189" s="11" t="n"/>
    </row>
    <row r="190">
      <c r="A190" s="10" t="n"/>
      <c r="B190" s="11" t="n"/>
      <c r="C190" s="12">
        <f>IF(B190="","",IFERROR(VLOOKUP(B190,'السيارات'!$A$5:$F$104,6,FALSE),""))</f>
        <v/>
      </c>
      <c r="D190" s="11" t="n"/>
      <c r="E190" s="11" t="n"/>
      <c r="F190" s="14" t="n"/>
      <c r="G190" s="17" t="n"/>
      <c r="H190" s="10" t="n"/>
      <c r="I190" s="14" t="n"/>
      <c r="J190" s="11" t="n"/>
    </row>
    <row r="191">
      <c r="A191" s="10" t="n"/>
      <c r="B191" s="11" t="n"/>
      <c r="C191" s="12">
        <f>IF(B191="","",IFERROR(VLOOKUP(B191,'السيارات'!$A$5:$F$104,6,FALSE),""))</f>
        <v/>
      </c>
      <c r="D191" s="11" t="n"/>
      <c r="E191" s="11" t="n"/>
      <c r="F191" s="14" t="n"/>
      <c r="G191" s="17" t="n"/>
      <c r="H191" s="10" t="n"/>
      <c r="I191" s="14" t="n"/>
      <c r="J191" s="11" t="n"/>
    </row>
    <row r="192">
      <c r="A192" s="10" t="n"/>
      <c r="B192" s="11" t="n"/>
      <c r="C192" s="12">
        <f>IF(B192="","",IFERROR(VLOOKUP(B192,'السيارات'!$A$5:$F$104,6,FALSE),""))</f>
        <v/>
      </c>
      <c r="D192" s="11" t="n"/>
      <c r="E192" s="11" t="n"/>
      <c r="F192" s="14" t="n"/>
      <c r="G192" s="17" t="n"/>
      <c r="H192" s="10" t="n"/>
      <c r="I192" s="14" t="n"/>
      <c r="J192" s="11" t="n"/>
    </row>
    <row r="193">
      <c r="A193" s="10" t="n"/>
      <c r="B193" s="11" t="n"/>
      <c r="C193" s="12">
        <f>IF(B193="","",IFERROR(VLOOKUP(B193,'السيارات'!$A$5:$F$104,6,FALSE),""))</f>
        <v/>
      </c>
      <c r="D193" s="11" t="n"/>
      <c r="E193" s="11" t="n"/>
      <c r="F193" s="14" t="n"/>
      <c r="G193" s="17" t="n"/>
      <c r="H193" s="10" t="n"/>
      <c r="I193" s="14" t="n"/>
      <c r="J193" s="11" t="n"/>
    </row>
    <row r="194">
      <c r="A194" s="10" t="n"/>
      <c r="B194" s="11" t="n"/>
      <c r="C194" s="12">
        <f>IF(B194="","",IFERROR(VLOOKUP(B194,'السيارات'!$A$5:$F$104,6,FALSE),""))</f>
        <v/>
      </c>
      <c r="D194" s="11" t="n"/>
      <c r="E194" s="11" t="n"/>
      <c r="F194" s="14" t="n"/>
      <c r="G194" s="17" t="n"/>
      <c r="H194" s="10" t="n"/>
      <c r="I194" s="14" t="n"/>
      <c r="J194" s="11" t="n"/>
    </row>
    <row r="195">
      <c r="A195" s="10" t="n"/>
      <c r="B195" s="11" t="n"/>
      <c r="C195" s="12">
        <f>IF(B195="","",IFERROR(VLOOKUP(B195,'السيارات'!$A$5:$F$104,6,FALSE),""))</f>
        <v/>
      </c>
      <c r="D195" s="11" t="n"/>
      <c r="E195" s="11" t="n"/>
      <c r="F195" s="14" t="n"/>
      <c r="G195" s="17" t="n"/>
      <c r="H195" s="10" t="n"/>
      <c r="I195" s="14" t="n"/>
      <c r="J195" s="11" t="n"/>
    </row>
    <row r="196">
      <c r="A196" s="10" t="n"/>
      <c r="B196" s="11" t="n"/>
      <c r="C196" s="12">
        <f>IF(B196="","",IFERROR(VLOOKUP(B196,'السيارات'!$A$5:$F$104,6,FALSE),""))</f>
        <v/>
      </c>
      <c r="D196" s="11" t="n"/>
      <c r="E196" s="11" t="n"/>
      <c r="F196" s="14" t="n"/>
      <c r="G196" s="17" t="n"/>
      <c r="H196" s="10" t="n"/>
      <c r="I196" s="14" t="n"/>
      <c r="J196" s="11" t="n"/>
    </row>
    <row r="197">
      <c r="A197" s="10" t="n"/>
      <c r="B197" s="11" t="n"/>
      <c r="C197" s="12">
        <f>IF(B197="","",IFERROR(VLOOKUP(B197,'السيارات'!$A$5:$F$104,6,FALSE),""))</f>
        <v/>
      </c>
      <c r="D197" s="11" t="n"/>
      <c r="E197" s="11" t="n"/>
      <c r="F197" s="14" t="n"/>
      <c r="G197" s="17" t="n"/>
      <c r="H197" s="10" t="n"/>
      <c r="I197" s="14" t="n"/>
      <c r="J197" s="11" t="n"/>
    </row>
    <row r="198">
      <c r="A198" s="10" t="n"/>
      <c r="B198" s="11" t="n"/>
      <c r="C198" s="12">
        <f>IF(B198="","",IFERROR(VLOOKUP(B198,'السيارات'!$A$5:$F$104,6,FALSE),""))</f>
        <v/>
      </c>
      <c r="D198" s="11" t="n"/>
      <c r="E198" s="11" t="n"/>
      <c r="F198" s="14" t="n"/>
      <c r="G198" s="17" t="n"/>
      <c r="H198" s="10" t="n"/>
      <c r="I198" s="14" t="n"/>
      <c r="J198" s="11" t="n"/>
    </row>
    <row r="199">
      <c r="A199" s="10" t="n"/>
      <c r="B199" s="11" t="n"/>
      <c r="C199" s="12">
        <f>IF(B199="","",IFERROR(VLOOKUP(B199,'السيارات'!$A$5:$F$104,6,FALSE),""))</f>
        <v/>
      </c>
      <c r="D199" s="11" t="n"/>
      <c r="E199" s="11" t="n"/>
      <c r="F199" s="14" t="n"/>
      <c r="G199" s="17" t="n"/>
      <c r="H199" s="10" t="n"/>
      <c r="I199" s="14" t="n"/>
      <c r="J199" s="11" t="n"/>
    </row>
    <row r="200">
      <c r="A200" s="10" t="n"/>
      <c r="B200" s="11" t="n"/>
      <c r="C200" s="12">
        <f>IF(B200="","",IFERROR(VLOOKUP(B200,'السيارات'!$A$5:$F$104,6,FALSE),""))</f>
        <v/>
      </c>
      <c r="D200" s="11" t="n"/>
      <c r="E200" s="11" t="n"/>
      <c r="F200" s="14" t="n"/>
      <c r="G200" s="17" t="n"/>
      <c r="H200" s="10" t="n"/>
      <c r="I200" s="14" t="n"/>
      <c r="J200" s="11" t="n"/>
    </row>
    <row r="201">
      <c r="A201" s="10" t="n"/>
      <c r="B201" s="11" t="n"/>
      <c r="C201" s="12">
        <f>IF(B201="","",IFERROR(VLOOKUP(B201,'السيارات'!$A$5:$F$104,6,FALSE),""))</f>
        <v/>
      </c>
      <c r="D201" s="11" t="n"/>
      <c r="E201" s="11" t="n"/>
      <c r="F201" s="14" t="n"/>
      <c r="G201" s="17" t="n"/>
      <c r="H201" s="10" t="n"/>
      <c r="I201" s="14" t="n"/>
      <c r="J201" s="11" t="n"/>
    </row>
    <row r="202">
      <c r="A202" s="10" t="n"/>
      <c r="B202" s="11" t="n"/>
      <c r="C202" s="12">
        <f>IF(B202="","",IFERROR(VLOOKUP(B202,'السيارات'!$A$5:$F$104,6,FALSE),""))</f>
        <v/>
      </c>
      <c r="D202" s="11" t="n"/>
      <c r="E202" s="11" t="n"/>
      <c r="F202" s="14" t="n"/>
      <c r="G202" s="17" t="n"/>
      <c r="H202" s="10" t="n"/>
      <c r="I202" s="14" t="n"/>
      <c r="J202" s="11" t="n"/>
    </row>
    <row r="203">
      <c r="A203" s="10" t="n"/>
      <c r="B203" s="11" t="n"/>
      <c r="C203" s="12">
        <f>IF(B203="","",IFERROR(VLOOKUP(B203,'السيارات'!$A$5:$F$104,6,FALSE),""))</f>
        <v/>
      </c>
      <c r="D203" s="11" t="n"/>
      <c r="E203" s="11" t="n"/>
      <c r="F203" s="14" t="n"/>
      <c r="G203" s="17" t="n"/>
      <c r="H203" s="10" t="n"/>
      <c r="I203" s="14" t="n"/>
      <c r="J203" s="11" t="n"/>
    </row>
    <row r="204">
      <c r="A204" s="10" t="n"/>
      <c r="B204" s="11" t="n"/>
      <c r="C204" s="12">
        <f>IF(B204="","",IFERROR(VLOOKUP(B204,'السيارات'!$A$5:$F$104,6,FALSE),""))</f>
        <v/>
      </c>
      <c r="D204" s="11" t="n"/>
      <c r="E204" s="11" t="n"/>
      <c r="F204" s="14" t="n"/>
      <c r="G204" s="17" t="n"/>
      <c r="H204" s="10" t="n"/>
      <c r="I204" s="14" t="n"/>
      <c r="J204" s="11" t="n"/>
    </row>
  </sheetData>
  <mergeCells count="2">
    <mergeCell ref="A1:J1"/>
    <mergeCell ref="A2:J2"/>
  </mergeCells>
  <conditionalFormatting sqref="H5:H204">
    <cfRule type="expression" priority="1" dxfId="1" stopIfTrue="0">
      <formula>AND(H5&lt;&gt;"",H5-TODAY()&lt;=30)</formula>
    </cfRule>
  </conditionalFormatting>
  <dataValidations count="2">
    <dataValidation sqref="B5:B204" showDropDown="0" showInputMessage="0" showErrorMessage="1" allowBlank="1" errorTitle="تحقّق من القيمة" error="اختر قيمة من القائمة (أو أضفها أولاً إلى ورقة القوائم)." type="list" errorStyle="warning">
      <formula1>L_VEH</formula1>
    </dataValidation>
    <dataValidation sqref="D5:D204" showDropDown="0" showInputMessage="0" showErrorMessage="1" allowBlank="1" errorTitle="تحقّق من القيمة" error="اختر قيمة من القائمة (أو أضفها أولاً إلى ورقة القوائم)." type="list" errorStyle="warning">
      <formula1>L_MAINT</formula1>
    </dataValidation>
  </dataValidations>
  <pageMargins left="0.4" right="0.4" top="0.5" bottom="0.6" header="0.5" footer="0.5"/>
  <pageSetup orientation="landscape" paperSize="9" fitToHeight="0" fitToWidth="1"/>
  <headerFooter>
    <oddHeader/>
    <oddFooter>&amp;L&amp;8 CT Mobility · www.ct.ms&amp;R&amp;8 &amp;P /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L304"/>
  <sheetViews>
    <sheetView rightToLeft="1" zoomScale="100" workbookViewId="0">
      <pane xSplit="2" ySplit="4" topLeftCell="C5" activePane="bottomRight" state="frozen"/>
      <selection pane="topRight"/>
      <selection pane="bottomLeft"/>
      <selection pane="bottomRight" activeCell="A1" sqref="A1"/>
    </sheetView>
  </sheetViews>
  <sheetFormatPr baseColWidth="8" defaultRowHeight="15"/>
  <cols>
    <col width="11" customWidth="1" min="1" max="1"/>
    <col width="8" customWidth="1" min="2" max="2"/>
    <col width="16" customWidth="1" min="3" max="3"/>
    <col width="17" customWidth="1" min="4" max="4"/>
    <col width="24" customWidth="1" min="5" max="5"/>
    <col width="14" customWidth="1" min="6" max="6"/>
    <col width="18" customWidth="1" min="7" max="7"/>
    <col width="10" customWidth="1" min="8" max="8"/>
    <col width="20" customWidth="1" min="9" max="9"/>
    <col width="11" customWidth="1" min="10" max="10"/>
    <col width="12" customWidth="1" min="11" max="11"/>
    <col width="22" customWidth="1" min="12" max="12"/>
  </cols>
  <sheetData>
    <row r="1" ht="26" customHeight="1">
      <c r="A1" s="1" t="inlineStr">
        <is>
          <t>المخالفات وسالك ودرب والمواقف</t>
        </is>
      </c>
      <c r="B1" s="2" t="n"/>
      <c r="C1" s="2" t="n"/>
      <c r="D1" s="2" t="n"/>
      <c r="E1" s="2" t="n"/>
      <c r="F1" s="2" t="n"/>
      <c r="G1" s="2" t="n"/>
      <c r="H1" s="2" t="n"/>
      <c r="I1" s="2" t="n"/>
      <c r="J1" s="2" t="n"/>
      <c r="K1" s="2" t="n"/>
      <c r="L1" s="2" t="n"/>
    </row>
    <row r="2" ht="30" customHeight="1">
      <c r="A2" s="3" t="inlineStr">
        <is>
          <t>أدخل التاريخ والوقت كما في الإشعار، فيظهر السائق من سجل الحركة.   ·   CT Mobility · www.ct.ms</t>
        </is>
      </c>
    </row>
    <row r="4" ht="34" customHeight="1">
      <c r="A4" s="8" t="inlineStr">
        <is>
          <t>التاريخ</t>
        </is>
      </c>
      <c r="B4" s="8" t="inlineStr">
        <is>
          <t>الوقت</t>
        </is>
      </c>
      <c r="C4" s="8" t="inlineStr">
        <is>
          <t>السيارة</t>
        </is>
      </c>
      <c r="D4" s="9" t="inlineStr">
        <is>
          <t>اللوحة</t>
        </is>
      </c>
      <c r="E4" s="8" t="inlineStr">
        <is>
          <t>النوع</t>
        </is>
      </c>
      <c r="F4" s="8" t="inlineStr">
        <is>
          <t>رقم المخالفة / المرجع</t>
        </is>
      </c>
      <c r="G4" s="8" t="inlineStr">
        <is>
          <t>الموقع / البوابة</t>
        </is>
      </c>
      <c r="H4" s="8" t="inlineStr">
        <is>
          <t>المبلغ (درهم)</t>
        </is>
      </c>
      <c r="I4" s="9" t="inlineStr">
        <is>
          <t>السائق في ذلك الوقت</t>
        </is>
      </c>
      <c r="J4" s="8" t="inlineStr">
        <is>
          <t>تاريخ إبلاغ السائق</t>
        </is>
      </c>
      <c r="K4" s="8" t="inlineStr">
        <is>
          <t>الحالة</t>
        </is>
      </c>
      <c r="L4" s="8" t="inlineStr">
        <is>
          <t>ملاحظات</t>
        </is>
      </c>
    </row>
    <row r="5">
      <c r="A5" s="10" t="n">
        <v>46300</v>
      </c>
      <c r="B5" s="13" t="n">
        <v>0.4201388888888889</v>
      </c>
      <c r="C5" s="11" t="inlineStr">
        <is>
          <t>مثال - سيارة 1</t>
        </is>
      </c>
      <c r="D5" s="12">
        <f>IF(C5="","",IFERROR(VLOOKUP(C5,'السيارات'!$A$5:$F$104,6,FALSE),""))</f>
        <v/>
      </c>
      <c r="E5" s="11" t="inlineStr">
        <is>
          <t>سالك</t>
        </is>
      </c>
      <c r="F5" s="21" t="inlineStr"/>
      <c r="G5" s="11" t="inlineStr">
        <is>
          <t>بوابة سالك</t>
        </is>
      </c>
      <c r="H5" s="17" t="n">
        <v>6.3</v>
      </c>
      <c r="I5" s="12">
        <f>IF(OR(A5="",C5=""),"",IFERROR(LOOKUP(2,1/(('سجل الحركة'!$B$5:$B$1004=C5)*('سجل الحركة'!$T$5:$T$1004&lt;=A5+B5)*('سجل الحركة'!$U$5:$U$1004&gt;=A5+B5)),'سجل الحركة'!$D$5:$D$1004),"غير محدد - راجِع"))</f>
        <v/>
      </c>
      <c r="J5" s="10" t="n"/>
      <c r="K5" s="11" t="inlineStr">
        <is>
          <t>مفتوحة</t>
        </is>
      </c>
      <c r="L5" s="11" t="inlineStr">
        <is>
          <t>مثال: رسم وقت الذروة مع الضريبة</t>
        </is>
      </c>
    </row>
    <row r="6">
      <c r="A6" s="10" t="n">
        <v>46300</v>
      </c>
      <c r="B6" s="13" t="n">
        <v>0.6263888888888889</v>
      </c>
      <c r="C6" s="11" t="inlineStr">
        <is>
          <t>مثال - سيارة 1</t>
        </is>
      </c>
      <c r="D6" s="12">
        <f>IF(C6="","",IFERROR(VLOOKUP(C6,'السيارات'!$A$5:$F$104,6,FALSE),""))</f>
        <v/>
      </c>
      <c r="E6" s="11" t="inlineStr">
        <is>
          <t>سالك</t>
        </is>
      </c>
      <c r="F6" s="21" t="inlineStr"/>
      <c r="G6" s="11" t="inlineStr">
        <is>
          <t>بوابة سالك</t>
        </is>
      </c>
      <c r="H6" s="17" t="n">
        <v>4.2</v>
      </c>
      <c r="I6" s="12">
        <f>IF(OR(A6="",C6=""),"",IFERROR(LOOKUP(2,1/(('سجل الحركة'!$B$5:$B$1004=C6)*('سجل الحركة'!$T$5:$T$1004&lt;=A6+B6)*('سجل الحركة'!$U$5:$U$1004&gt;=A6+B6)),'سجل الحركة'!$D$5:$D$1004),"غير محدد - راجِع"))</f>
        <v/>
      </c>
      <c r="J6" s="10" t="n"/>
      <c r="K6" s="11" t="inlineStr">
        <is>
          <t>مفتوحة</t>
        </is>
      </c>
      <c r="L6" s="11" t="inlineStr">
        <is>
          <t>مثال: رسم خارج وقت الذروة مع الضريبة</t>
        </is>
      </c>
    </row>
    <row r="7">
      <c r="A7" s="10" t="n">
        <v>46302</v>
      </c>
      <c r="B7" s="13" t="n">
        <v>0.7777777777777778</v>
      </c>
      <c r="C7" s="11" t="inlineStr">
        <is>
          <t>مثال - سيارة 2</t>
        </is>
      </c>
      <c r="D7" s="12">
        <f>IF(C7="","",IFERROR(VLOOKUP(C7,'السيارات'!$A$5:$F$104,6,FALSE),""))</f>
        <v/>
      </c>
      <c r="E7" s="11" t="inlineStr">
        <is>
          <t>مواقف السيارات - مواقف (أبوظبي)</t>
        </is>
      </c>
      <c r="F7" s="21" t="inlineStr"/>
      <c r="G7" s="11" t="inlineStr"/>
      <c r="H7" s="17" t="n">
        <v>15</v>
      </c>
      <c r="I7" s="12">
        <f>IF(OR(A7="",C7=""),"",IFERROR(LOOKUP(2,1/(('سجل الحركة'!$B$5:$B$1004=C7)*('سجل الحركة'!$T$5:$T$1004&lt;=A7+B7)*('سجل الحركة'!$U$5:$U$1004&gt;=A7+B7)),'سجل الحركة'!$D$5:$D$1004),"غير محدد - راجِع"))</f>
        <v/>
      </c>
      <c r="J7" s="10" t="n"/>
      <c r="K7" s="11" t="inlineStr">
        <is>
          <t>مفتوحة</t>
        </is>
      </c>
      <c r="L7" s="11" t="inlineStr">
        <is>
          <t>مثال: لا توجد رحلة مسجّلة في ذلك الوقت</t>
        </is>
      </c>
    </row>
    <row r="8">
      <c r="A8" s="10" t="n"/>
      <c r="B8" s="13" t="n"/>
      <c r="C8" s="11" t="n"/>
      <c r="D8" s="12">
        <f>IF(C8="","",IFERROR(VLOOKUP(C8,'السيارات'!$A$5:$F$104,6,FALSE),""))</f>
        <v/>
      </c>
      <c r="E8" s="11" t="n"/>
      <c r="F8" s="21" t="n"/>
      <c r="G8" s="11" t="n"/>
      <c r="H8" s="17" t="n"/>
      <c r="I8" s="12">
        <f>IF(OR(A8="",C8=""),"",IFERROR(LOOKUP(2,1/(('سجل الحركة'!$B$5:$B$1004=C8)*('سجل الحركة'!$T$5:$T$1004&lt;=A8+B8)*('سجل الحركة'!$U$5:$U$1004&gt;=A8+B8)),'سجل الحركة'!$D$5:$D$1004),"غير محدد - راجِع"))</f>
        <v/>
      </c>
      <c r="J8" s="10" t="n"/>
      <c r="K8" s="11" t="n"/>
      <c r="L8" s="11" t="n"/>
    </row>
    <row r="9">
      <c r="A9" s="10" t="n"/>
      <c r="B9" s="13" t="n"/>
      <c r="C9" s="11" t="n"/>
      <c r="D9" s="12">
        <f>IF(C9="","",IFERROR(VLOOKUP(C9,'السيارات'!$A$5:$F$104,6,FALSE),""))</f>
        <v/>
      </c>
      <c r="E9" s="11" t="n"/>
      <c r="F9" s="21" t="n"/>
      <c r="G9" s="11" t="n"/>
      <c r="H9" s="17" t="n"/>
      <c r="I9" s="12">
        <f>IF(OR(A9="",C9=""),"",IFERROR(LOOKUP(2,1/(('سجل الحركة'!$B$5:$B$1004=C9)*('سجل الحركة'!$T$5:$T$1004&lt;=A9+B9)*('سجل الحركة'!$U$5:$U$1004&gt;=A9+B9)),'سجل الحركة'!$D$5:$D$1004),"غير محدد - راجِع"))</f>
        <v/>
      </c>
      <c r="J9" s="10" t="n"/>
      <c r="K9" s="11" t="n"/>
      <c r="L9" s="11" t="n"/>
    </row>
    <row r="10">
      <c r="A10" s="10" t="n"/>
      <c r="B10" s="13" t="n"/>
      <c r="C10" s="11" t="n"/>
      <c r="D10" s="12">
        <f>IF(C10="","",IFERROR(VLOOKUP(C10,'السيارات'!$A$5:$F$104,6,FALSE),""))</f>
        <v/>
      </c>
      <c r="E10" s="11" t="n"/>
      <c r="F10" s="21" t="n"/>
      <c r="G10" s="11" t="n"/>
      <c r="H10" s="17" t="n"/>
      <c r="I10" s="12">
        <f>IF(OR(A10="",C10=""),"",IFERROR(LOOKUP(2,1/(('سجل الحركة'!$B$5:$B$1004=C10)*('سجل الحركة'!$T$5:$T$1004&lt;=A10+B10)*('سجل الحركة'!$U$5:$U$1004&gt;=A10+B10)),'سجل الحركة'!$D$5:$D$1004),"غير محدد - راجِع"))</f>
        <v/>
      </c>
      <c r="J10" s="10" t="n"/>
      <c r="K10" s="11" t="n"/>
      <c r="L10" s="11" t="n"/>
    </row>
    <row r="11">
      <c r="A11" s="10" t="n"/>
      <c r="B11" s="13" t="n"/>
      <c r="C11" s="11" t="n"/>
      <c r="D11" s="12">
        <f>IF(C11="","",IFERROR(VLOOKUP(C11,'السيارات'!$A$5:$F$104,6,FALSE),""))</f>
        <v/>
      </c>
      <c r="E11" s="11" t="n"/>
      <c r="F11" s="21" t="n"/>
      <c r="G11" s="11" t="n"/>
      <c r="H11" s="17" t="n"/>
      <c r="I11" s="12">
        <f>IF(OR(A11="",C11=""),"",IFERROR(LOOKUP(2,1/(('سجل الحركة'!$B$5:$B$1004=C11)*('سجل الحركة'!$T$5:$T$1004&lt;=A11+B11)*('سجل الحركة'!$U$5:$U$1004&gt;=A11+B11)),'سجل الحركة'!$D$5:$D$1004),"غير محدد - راجِع"))</f>
        <v/>
      </c>
      <c r="J11" s="10" t="n"/>
      <c r="K11" s="11" t="n"/>
      <c r="L11" s="11" t="n"/>
    </row>
    <row r="12">
      <c r="A12" s="10" t="n"/>
      <c r="B12" s="13" t="n"/>
      <c r="C12" s="11" t="n"/>
      <c r="D12" s="12">
        <f>IF(C12="","",IFERROR(VLOOKUP(C12,'السيارات'!$A$5:$F$104,6,FALSE),""))</f>
        <v/>
      </c>
      <c r="E12" s="11" t="n"/>
      <c r="F12" s="21" t="n"/>
      <c r="G12" s="11" t="n"/>
      <c r="H12" s="17" t="n"/>
      <c r="I12" s="12">
        <f>IF(OR(A12="",C12=""),"",IFERROR(LOOKUP(2,1/(('سجل الحركة'!$B$5:$B$1004=C12)*('سجل الحركة'!$T$5:$T$1004&lt;=A12+B12)*('سجل الحركة'!$U$5:$U$1004&gt;=A12+B12)),'سجل الحركة'!$D$5:$D$1004),"غير محدد - راجِع"))</f>
        <v/>
      </c>
      <c r="J12" s="10" t="n"/>
      <c r="K12" s="11" t="n"/>
      <c r="L12" s="11" t="n"/>
    </row>
    <row r="13">
      <c r="A13" s="10" t="n"/>
      <c r="B13" s="13" t="n"/>
      <c r="C13" s="11" t="n"/>
      <c r="D13" s="12">
        <f>IF(C13="","",IFERROR(VLOOKUP(C13,'السيارات'!$A$5:$F$104,6,FALSE),""))</f>
        <v/>
      </c>
      <c r="E13" s="11" t="n"/>
      <c r="F13" s="21" t="n"/>
      <c r="G13" s="11" t="n"/>
      <c r="H13" s="17" t="n"/>
      <c r="I13" s="12">
        <f>IF(OR(A13="",C13=""),"",IFERROR(LOOKUP(2,1/(('سجل الحركة'!$B$5:$B$1004=C13)*('سجل الحركة'!$T$5:$T$1004&lt;=A13+B13)*('سجل الحركة'!$U$5:$U$1004&gt;=A13+B13)),'سجل الحركة'!$D$5:$D$1004),"غير محدد - راجِع"))</f>
        <v/>
      </c>
      <c r="J13" s="10" t="n"/>
      <c r="K13" s="11" t="n"/>
      <c r="L13" s="11" t="n"/>
    </row>
    <row r="14">
      <c r="A14" s="10" t="n"/>
      <c r="B14" s="13" t="n"/>
      <c r="C14" s="11" t="n"/>
      <c r="D14" s="12">
        <f>IF(C14="","",IFERROR(VLOOKUP(C14,'السيارات'!$A$5:$F$104,6,FALSE),""))</f>
        <v/>
      </c>
      <c r="E14" s="11" t="n"/>
      <c r="F14" s="21" t="n"/>
      <c r="G14" s="11" t="n"/>
      <c r="H14" s="17" t="n"/>
      <c r="I14" s="12">
        <f>IF(OR(A14="",C14=""),"",IFERROR(LOOKUP(2,1/(('سجل الحركة'!$B$5:$B$1004=C14)*('سجل الحركة'!$T$5:$T$1004&lt;=A14+B14)*('سجل الحركة'!$U$5:$U$1004&gt;=A14+B14)),'سجل الحركة'!$D$5:$D$1004),"غير محدد - راجِع"))</f>
        <v/>
      </c>
      <c r="J14" s="10" t="n"/>
      <c r="K14" s="11" t="n"/>
      <c r="L14" s="11" t="n"/>
    </row>
    <row r="15">
      <c r="A15" s="10" t="n"/>
      <c r="B15" s="13" t="n"/>
      <c r="C15" s="11" t="n"/>
      <c r="D15" s="12">
        <f>IF(C15="","",IFERROR(VLOOKUP(C15,'السيارات'!$A$5:$F$104,6,FALSE),""))</f>
        <v/>
      </c>
      <c r="E15" s="11" t="n"/>
      <c r="F15" s="21" t="n"/>
      <c r="G15" s="11" t="n"/>
      <c r="H15" s="17" t="n"/>
      <c r="I15" s="12">
        <f>IF(OR(A15="",C15=""),"",IFERROR(LOOKUP(2,1/(('سجل الحركة'!$B$5:$B$1004=C15)*('سجل الحركة'!$T$5:$T$1004&lt;=A15+B15)*('سجل الحركة'!$U$5:$U$1004&gt;=A15+B15)),'سجل الحركة'!$D$5:$D$1004),"غير محدد - راجِع"))</f>
        <v/>
      </c>
      <c r="J15" s="10" t="n"/>
      <c r="K15" s="11" t="n"/>
      <c r="L15" s="11" t="n"/>
    </row>
    <row r="16">
      <c r="A16" s="10" t="n"/>
      <c r="B16" s="13" t="n"/>
      <c r="C16" s="11" t="n"/>
      <c r="D16" s="12">
        <f>IF(C16="","",IFERROR(VLOOKUP(C16,'السيارات'!$A$5:$F$104,6,FALSE),""))</f>
        <v/>
      </c>
      <c r="E16" s="11" t="n"/>
      <c r="F16" s="21" t="n"/>
      <c r="G16" s="11" t="n"/>
      <c r="H16" s="17" t="n"/>
      <c r="I16" s="12">
        <f>IF(OR(A16="",C16=""),"",IFERROR(LOOKUP(2,1/(('سجل الحركة'!$B$5:$B$1004=C16)*('سجل الحركة'!$T$5:$T$1004&lt;=A16+B16)*('سجل الحركة'!$U$5:$U$1004&gt;=A16+B16)),'سجل الحركة'!$D$5:$D$1004),"غير محدد - راجِع"))</f>
        <v/>
      </c>
      <c r="J16" s="10" t="n"/>
      <c r="K16" s="11" t="n"/>
      <c r="L16" s="11" t="n"/>
    </row>
    <row r="17">
      <c r="A17" s="10" t="n"/>
      <c r="B17" s="13" t="n"/>
      <c r="C17" s="11" t="n"/>
      <c r="D17" s="12">
        <f>IF(C17="","",IFERROR(VLOOKUP(C17,'السيارات'!$A$5:$F$104,6,FALSE),""))</f>
        <v/>
      </c>
      <c r="E17" s="11" t="n"/>
      <c r="F17" s="21" t="n"/>
      <c r="G17" s="11" t="n"/>
      <c r="H17" s="17" t="n"/>
      <c r="I17" s="12">
        <f>IF(OR(A17="",C17=""),"",IFERROR(LOOKUP(2,1/(('سجل الحركة'!$B$5:$B$1004=C17)*('سجل الحركة'!$T$5:$T$1004&lt;=A17+B17)*('سجل الحركة'!$U$5:$U$1004&gt;=A17+B17)),'سجل الحركة'!$D$5:$D$1004),"غير محدد - راجِع"))</f>
        <v/>
      </c>
      <c r="J17" s="10" t="n"/>
      <c r="K17" s="11" t="n"/>
      <c r="L17" s="11" t="n"/>
    </row>
    <row r="18">
      <c r="A18" s="10" t="n"/>
      <c r="B18" s="13" t="n"/>
      <c r="C18" s="11" t="n"/>
      <c r="D18" s="12">
        <f>IF(C18="","",IFERROR(VLOOKUP(C18,'السيارات'!$A$5:$F$104,6,FALSE),""))</f>
        <v/>
      </c>
      <c r="E18" s="11" t="n"/>
      <c r="F18" s="21" t="n"/>
      <c r="G18" s="11" t="n"/>
      <c r="H18" s="17" t="n"/>
      <c r="I18" s="12">
        <f>IF(OR(A18="",C18=""),"",IFERROR(LOOKUP(2,1/(('سجل الحركة'!$B$5:$B$1004=C18)*('سجل الحركة'!$T$5:$T$1004&lt;=A18+B18)*('سجل الحركة'!$U$5:$U$1004&gt;=A18+B18)),'سجل الحركة'!$D$5:$D$1004),"غير محدد - راجِع"))</f>
        <v/>
      </c>
      <c r="J18" s="10" t="n"/>
      <c r="K18" s="11" t="n"/>
      <c r="L18" s="11" t="n"/>
    </row>
    <row r="19">
      <c r="A19" s="10" t="n"/>
      <c r="B19" s="13" t="n"/>
      <c r="C19" s="11" t="n"/>
      <c r="D19" s="12">
        <f>IF(C19="","",IFERROR(VLOOKUP(C19,'السيارات'!$A$5:$F$104,6,FALSE),""))</f>
        <v/>
      </c>
      <c r="E19" s="11" t="n"/>
      <c r="F19" s="21" t="n"/>
      <c r="G19" s="11" t="n"/>
      <c r="H19" s="17" t="n"/>
      <c r="I19" s="12">
        <f>IF(OR(A19="",C19=""),"",IFERROR(LOOKUP(2,1/(('سجل الحركة'!$B$5:$B$1004=C19)*('سجل الحركة'!$T$5:$T$1004&lt;=A19+B19)*('سجل الحركة'!$U$5:$U$1004&gt;=A19+B19)),'سجل الحركة'!$D$5:$D$1004),"غير محدد - راجِع"))</f>
        <v/>
      </c>
      <c r="J19" s="10" t="n"/>
      <c r="K19" s="11" t="n"/>
      <c r="L19" s="11" t="n"/>
    </row>
    <row r="20">
      <c r="A20" s="10" t="n"/>
      <c r="B20" s="13" t="n"/>
      <c r="C20" s="11" t="n"/>
      <c r="D20" s="12">
        <f>IF(C20="","",IFERROR(VLOOKUP(C20,'السيارات'!$A$5:$F$104,6,FALSE),""))</f>
        <v/>
      </c>
      <c r="E20" s="11" t="n"/>
      <c r="F20" s="21" t="n"/>
      <c r="G20" s="11" t="n"/>
      <c r="H20" s="17" t="n"/>
      <c r="I20" s="12">
        <f>IF(OR(A20="",C20=""),"",IFERROR(LOOKUP(2,1/(('سجل الحركة'!$B$5:$B$1004=C20)*('سجل الحركة'!$T$5:$T$1004&lt;=A20+B20)*('سجل الحركة'!$U$5:$U$1004&gt;=A20+B20)),'سجل الحركة'!$D$5:$D$1004),"غير محدد - راجِع"))</f>
        <v/>
      </c>
      <c r="J20" s="10" t="n"/>
      <c r="K20" s="11" t="n"/>
      <c r="L20" s="11" t="n"/>
    </row>
    <row r="21">
      <c r="A21" s="10" t="n"/>
      <c r="B21" s="13" t="n"/>
      <c r="C21" s="11" t="n"/>
      <c r="D21" s="12">
        <f>IF(C21="","",IFERROR(VLOOKUP(C21,'السيارات'!$A$5:$F$104,6,FALSE),""))</f>
        <v/>
      </c>
      <c r="E21" s="11" t="n"/>
      <c r="F21" s="21" t="n"/>
      <c r="G21" s="11" t="n"/>
      <c r="H21" s="17" t="n"/>
      <c r="I21" s="12">
        <f>IF(OR(A21="",C21=""),"",IFERROR(LOOKUP(2,1/(('سجل الحركة'!$B$5:$B$1004=C21)*('سجل الحركة'!$T$5:$T$1004&lt;=A21+B21)*('سجل الحركة'!$U$5:$U$1004&gt;=A21+B21)),'سجل الحركة'!$D$5:$D$1004),"غير محدد - راجِع"))</f>
        <v/>
      </c>
      <c r="J21" s="10" t="n"/>
      <c r="K21" s="11" t="n"/>
      <c r="L21" s="11" t="n"/>
    </row>
    <row r="22">
      <c r="A22" s="10" t="n"/>
      <c r="B22" s="13" t="n"/>
      <c r="C22" s="11" t="n"/>
      <c r="D22" s="12">
        <f>IF(C22="","",IFERROR(VLOOKUP(C22,'السيارات'!$A$5:$F$104,6,FALSE),""))</f>
        <v/>
      </c>
      <c r="E22" s="11" t="n"/>
      <c r="F22" s="21" t="n"/>
      <c r="G22" s="11" t="n"/>
      <c r="H22" s="17" t="n"/>
      <c r="I22" s="12">
        <f>IF(OR(A22="",C22=""),"",IFERROR(LOOKUP(2,1/(('سجل الحركة'!$B$5:$B$1004=C22)*('سجل الحركة'!$T$5:$T$1004&lt;=A22+B22)*('سجل الحركة'!$U$5:$U$1004&gt;=A22+B22)),'سجل الحركة'!$D$5:$D$1004),"غير محدد - راجِع"))</f>
        <v/>
      </c>
      <c r="J22" s="10" t="n"/>
      <c r="K22" s="11" t="n"/>
      <c r="L22" s="11" t="n"/>
    </row>
    <row r="23">
      <c r="A23" s="10" t="n"/>
      <c r="B23" s="13" t="n"/>
      <c r="C23" s="11" t="n"/>
      <c r="D23" s="12">
        <f>IF(C23="","",IFERROR(VLOOKUP(C23,'السيارات'!$A$5:$F$104,6,FALSE),""))</f>
        <v/>
      </c>
      <c r="E23" s="11" t="n"/>
      <c r="F23" s="21" t="n"/>
      <c r="G23" s="11" t="n"/>
      <c r="H23" s="17" t="n"/>
      <c r="I23" s="12">
        <f>IF(OR(A23="",C23=""),"",IFERROR(LOOKUP(2,1/(('سجل الحركة'!$B$5:$B$1004=C23)*('سجل الحركة'!$T$5:$T$1004&lt;=A23+B23)*('سجل الحركة'!$U$5:$U$1004&gt;=A23+B23)),'سجل الحركة'!$D$5:$D$1004),"غير محدد - راجِع"))</f>
        <v/>
      </c>
      <c r="J23" s="10" t="n"/>
      <c r="K23" s="11" t="n"/>
      <c r="L23" s="11" t="n"/>
    </row>
    <row r="24">
      <c r="A24" s="10" t="n"/>
      <c r="B24" s="13" t="n"/>
      <c r="C24" s="11" t="n"/>
      <c r="D24" s="12">
        <f>IF(C24="","",IFERROR(VLOOKUP(C24,'السيارات'!$A$5:$F$104,6,FALSE),""))</f>
        <v/>
      </c>
      <c r="E24" s="11" t="n"/>
      <c r="F24" s="21" t="n"/>
      <c r="G24" s="11" t="n"/>
      <c r="H24" s="17" t="n"/>
      <c r="I24" s="12">
        <f>IF(OR(A24="",C24=""),"",IFERROR(LOOKUP(2,1/(('سجل الحركة'!$B$5:$B$1004=C24)*('سجل الحركة'!$T$5:$T$1004&lt;=A24+B24)*('سجل الحركة'!$U$5:$U$1004&gt;=A24+B24)),'سجل الحركة'!$D$5:$D$1004),"غير محدد - راجِع"))</f>
        <v/>
      </c>
      <c r="J24" s="10" t="n"/>
      <c r="K24" s="11" t="n"/>
      <c r="L24" s="11" t="n"/>
    </row>
    <row r="25">
      <c r="A25" s="10" t="n"/>
      <c r="B25" s="13" t="n"/>
      <c r="C25" s="11" t="n"/>
      <c r="D25" s="12">
        <f>IF(C25="","",IFERROR(VLOOKUP(C25,'السيارات'!$A$5:$F$104,6,FALSE),""))</f>
        <v/>
      </c>
      <c r="E25" s="11" t="n"/>
      <c r="F25" s="21" t="n"/>
      <c r="G25" s="11" t="n"/>
      <c r="H25" s="17" t="n"/>
      <c r="I25" s="12">
        <f>IF(OR(A25="",C25=""),"",IFERROR(LOOKUP(2,1/(('سجل الحركة'!$B$5:$B$1004=C25)*('سجل الحركة'!$T$5:$T$1004&lt;=A25+B25)*('سجل الحركة'!$U$5:$U$1004&gt;=A25+B25)),'سجل الحركة'!$D$5:$D$1004),"غير محدد - راجِع"))</f>
        <v/>
      </c>
      <c r="J25" s="10" t="n"/>
      <c r="K25" s="11" t="n"/>
      <c r="L25" s="11" t="n"/>
    </row>
    <row r="26">
      <c r="A26" s="10" t="n"/>
      <c r="B26" s="13" t="n"/>
      <c r="C26" s="11" t="n"/>
      <c r="D26" s="12">
        <f>IF(C26="","",IFERROR(VLOOKUP(C26,'السيارات'!$A$5:$F$104,6,FALSE),""))</f>
        <v/>
      </c>
      <c r="E26" s="11" t="n"/>
      <c r="F26" s="21" t="n"/>
      <c r="G26" s="11" t="n"/>
      <c r="H26" s="17" t="n"/>
      <c r="I26" s="12">
        <f>IF(OR(A26="",C26=""),"",IFERROR(LOOKUP(2,1/(('سجل الحركة'!$B$5:$B$1004=C26)*('سجل الحركة'!$T$5:$T$1004&lt;=A26+B26)*('سجل الحركة'!$U$5:$U$1004&gt;=A26+B26)),'سجل الحركة'!$D$5:$D$1004),"غير محدد - راجِع"))</f>
        <v/>
      </c>
      <c r="J26" s="10" t="n"/>
      <c r="K26" s="11" t="n"/>
      <c r="L26" s="11" t="n"/>
    </row>
    <row r="27">
      <c r="A27" s="10" t="n"/>
      <c r="B27" s="13" t="n"/>
      <c r="C27" s="11" t="n"/>
      <c r="D27" s="12">
        <f>IF(C27="","",IFERROR(VLOOKUP(C27,'السيارات'!$A$5:$F$104,6,FALSE),""))</f>
        <v/>
      </c>
      <c r="E27" s="11" t="n"/>
      <c r="F27" s="21" t="n"/>
      <c r="G27" s="11" t="n"/>
      <c r="H27" s="17" t="n"/>
      <c r="I27" s="12">
        <f>IF(OR(A27="",C27=""),"",IFERROR(LOOKUP(2,1/(('سجل الحركة'!$B$5:$B$1004=C27)*('سجل الحركة'!$T$5:$T$1004&lt;=A27+B27)*('سجل الحركة'!$U$5:$U$1004&gt;=A27+B27)),'سجل الحركة'!$D$5:$D$1004),"غير محدد - راجِع"))</f>
        <v/>
      </c>
      <c r="J27" s="10" t="n"/>
      <c r="K27" s="11" t="n"/>
      <c r="L27" s="11" t="n"/>
    </row>
    <row r="28">
      <c r="A28" s="10" t="n"/>
      <c r="B28" s="13" t="n"/>
      <c r="C28" s="11" t="n"/>
      <c r="D28" s="12">
        <f>IF(C28="","",IFERROR(VLOOKUP(C28,'السيارات'!$A$5:$F$104,6,FALSE),""))</f>
        <v/>
      </c>
      <c r="E28" s="11" t="n"/>
      <c r="F28" s="21" t="n"/>
      <c r="G28" s="11" t="n"/>
      <c r="H28" s="17" t="n"/>
      <c r="I28" s="12">
        <f>IF(OR(A28="",C28=""),"",IFERROR(LOOKUP(2,1/(('سجل الحركة'!$B$5:$B$1004=C28)*('سجل الحركة'!$T$5:$T$1004&lt;=A28+B28)*('سجل الحركة'!$U$5:$U$1004&gt;=A28+B28)),'سجل الحركة'!$D$5:$D$1004),"غير محدد - راجِع"))</f>
        <v/>
      </c>
      <c r="J28" s="10" t="n"/>
      <c r="K28" s="11" t="n"/>
      <c r="L28" s="11" t="n"/>
    </row>
    <row r="29">
      <c r="A29" s="10" t="n"/>
      <c r="B29" s="13" t="n"/>
      <c r="C29" s="11" t="n"/>
      <c r="D29" s="12">
        <f>IF(C29="","",IFERROR(VLOOKUP(C29,'السيارات'!$A$5:$F$104,6,FALSE),""))</f>
        <v/>
      </c>
      <c r="E29" s="11" t="n"/>
      <c r="F29" s="21" t="n"/>
      <c r="G29" s="11" t="n"/>
      <c r="H29" s="17" t="n"/>
      <c r="I29" s="12">
        <f>IF(OR(A29="",C29=""),"",IFERROR(LOOKUP(2,1/(('سجل الحركة'!$B$5:$B$1004=C29)*('سجل الحركة'!$T$5:$T$1004&lt;=A29+B29)*('سجل الحركة'!$U$5:$U$1004&gt;=A29+B29)),'سجل الحركة'!$D$5:$D$1004),"غير محدد - راجِع"))</f>
        <v/>
      </c>
      <c r="J29" s="10" t="n"/>
      <c r="K29" s="11" t="n"/>
      <c r="L29" s="11" t="n"/>
    </row>
    <row r="30">
      <c r="A30" s="10" t="n"/>
      <c r="B30" s="13" t="n"/>
      <c r="C30" s="11" t="n"/>
      <c r="D30" s="12">
        <f>IF(C30="","",IFERROR(VLOOKUP(C30,'السيارات'!$A$5:$F$104,6,FALSE),""))</f>
        <v/>
      </c>
      <c r="E30" s="11" t="n"/>
      <c r="F30" s="21" t="n"/>
      <c r="G30" s="11" t="n"/>
      <c r="H30" s="17" t="n"/>
      <c r="I30" s="12">
        <f>IF(OR(A30="",C30=""),"",IFERROR(LOOKUP(2,1/(('سجل الحركة'!$B$5:$B$1004=C30)*('سجل الحركة'!$T$5:$T$1004&lt;=A30+B30)*('سجل الحركة'!$U$5:$U$1004&gt;=A30+B30)),'سجل الحركة'!$D$5:$D$1004),"غير محدد - راجِع"))</f>
        <v/>
      </c>
      <c r="J30" s="10" t="n"/>
      <c r="K30" s="11" t="n"/>
      <c r="L30" s="11" t="n"/>
    </row>
    <row r="31">
      <c r="A31" s="10" t="n"/>
      <c r="B31" s="13" t="n"/>
      <c r="C31" s="11" t="n"/>
      <c r="D31" s="12">
        <f>IF(C31="","",IFERROR(VLOOKUP(C31,'السيارات'!$A$5:$F$104,6,FALSE),""))</f>
        <v/>
      </c>
      <c r="E31" s="11" t="n"/>
      <c r="F31" s="21" t="n"/>
      <c r="G31" s="11" t="n"/>
      <c r="H31" s="17" t="n"/>
      <c r="I31" s="12">
        <f>IF(OR(A31="",C31=""),"",IFERROR(LOOKUP(2,1/(('سجل الحركة'!$B$5:$B$1004=C31)*('سجل الحركة'!$T$5:$T$1004&lt;=A31+B31)*('سجل الحركة'!$U$5:$U$1004&gt;=A31+B31)),'سجل الحركة'!$D$5:$D$1004),"غير محدد - راجِع"))</f>
        <v/>
      </c>
      <c r="J31" s="10" t="n"/>
      <c r="K31" s="11" t="n"/>
      <c r="L31" s="11" t="n"/>
    </row>
    <row r="32">
      <c r="A32" s="10" t="n"/>
      <c r="B32" s="13" t="n"/>
      <c r="C32" s="11" t="n"/>
      <c r="D32" s="12">
        <f>IF(C32="","",IFERROR(VLOOKUP(C32,'السيارات'!$A$5:$F$104,6,FALSE),""))</f>
        <v/>
      </c>
      <c r="E32" s="11" t="n"/>
      <c r="F32" s="21" t="n"/>
      <c r="G32" s="11" t="n"/>
      <c r="H32" s="17" t="n"/>
      <c r="I32" s="12">
        <f>IF(OR(A32="",C32=""),"",IFERROR(LOOKUP(2,1/(('سجل الحركة'!$B$5:$B$1004=C32)*('سجل الحركة'!$T$5:$T$1004&lt;=A32+B32)*('سجل الحركة'!$U$5:$U$1004&gt;=A32+B32)),'سجل الحركة'!$D$5:$D$1004),"غير محدد - راجِع"))</f>
        <v/>
      </c>
      <c r="J32" s="10" t="n"/>
      <c r="K32" s="11" t="n"/>
      <c r="L32" s="11" t="n"/>
    </row>
    <row r="33">
      <c r="A33" s="10" t="n"/>
      <c r="B33" s="13" t="n"/>
      <c r="C33" s="11" t="n"/>
      <c r="D33" s="12">
        <f>IF(C33="","",IFERROR(VLOOKUP(C33,'السيارات'!$A$5:$F$104,6,FALSE),""))</f>
        <v/>
      </c>
      <c r="E33" s="11" t="n"/>
      <c r="F33" s="21" t="n"/>
      <c r="G33" s="11" t="n"/>
      <c r="H33" s="17" t="n"/>
      <c r="I33" s="12">
        <f>IF(OR(A33="",C33=""),"",IFERROR(LOOKUP(2,1/(('سجل الحركة'!$B$5:$B$1004=C33)*('سجل الحركة'!$T$5:$T$1004&lt;=A33+B33)*('سجل الحركة'!$U$5:$U$1004&gt;=A33+B33)),'سجل الحركة'!$D$5:$D$1004),"غير محدد - راجِع"))</f>
        <v/>
      </c>
      <c r="J33" s="10" t="n"/>
      <c r="K33" s="11" t="n"/>
      <c r="L33" s="11" t="n"/>
    </row>
    <row r="34">
      <c r="A34" s="10" t="n"/>
      <c r="B34" s="13" t="n"/>
      <c r="C34" s="11" t="n"/>
      <c r="D34" s="12">
        <f>IF(C34="","",IFERROR(VLOOKUP(C34,'السيارات'!$A$5:$F$104,6,FALSE),""))</f>
        <v/>
      </c>
      <c r="E34" s="11" t="n"/>
      <c r="F34" s="21" t="n"/>
      <c r="G34" s="11" t="n"/>
      <c r="H34" s="17" t="n"/>
      <c r="I34" s="12">
        <f>IF(OR(A34="",C34=""),"",IFERROR(LOOKUP(2,1/(('سجل الحركة'!$B$5:$B$1004=C34)*('سجل الحركة'!$T$5:$T$1004&lt;=A34+B34)*('سجل الحركة'!$U$5:$U$1004&gt;=A34+B34)),'سجل الحركة'!$D$5:$D$1004),"غير محدد - راجِع"))</f>
        <v/>
      </c>
      <c r="J34" s="10" t="n"/>
      <c r="K34" s="11" t="n"/>
      <c r="L34" s="11" t="n"/>
    </row>
    <row r="35">
      <c r="A35" s="10" t="n"/>
      <c r="B35" s="13" t="n"/>
      <c r="C35" s="11" t="n"/>
      <c r="D35" s="12">
        <f>IF(C35="","",IFERROR(VLOOKUP(C35,'السيارات'!$A$5:$F$104,6,FALSE),""))</f>
        <v/>
      </c>
      <c r="E35" s="11" t="n"/>
      <c r="F35" s="21" t="n"/>
      <c r="G35" s="11" t="n"/>
      <c r="H35" s="17" t="n"/>
      <c r="I35" s="12">
        <f>IF(OR(A35="",C35=""),"",IFERROR(LOOKUP(2,1/(('سجل الحركة'!$B$5:$B$1004=C35)*('سجل الحركة'!$T$5:$T$1004&lt;=A35+B35)*('سجل الحركة'!$U$5:$U$1004&gt;=A35+B35)),'سجل الحركة'!$D$5:$D$1004),"غير محدد - راجِع"))</f>
        <v/>
      </c>
      <c r="J35" s="10" t="n"/>
      <c r="K35" s="11" t="n"/>
      <c r="L35" s="11" t="n"/>
    </row>
    <row r="36">
      <c r="A36" s="10" t="n"/>
      <c r="B36" s="13" t="n"/>
      <c r="C36" s="11" t="n"/>
      <c r="D36" s="12">
        <f>IF(C36="","",IFERROR(VLOOKUP(C36,'السيارات'!$A$5:$F$104,6,FALSE),""))</f>
        <v/>
      </c>
      <c r="E36" s="11" t="n"/>
      <c r="F36" s="21" t="n"/>
      <c r="G36" s="11" t="n"/>
      <c r="H36" s="17" t="n"/>
      <c r="I36" s="12">
        <f>IF(OR(A36="",C36=""),"",IFERROR(LOOKUP(2,1/(('سجل الحركة'!$B$5:$B$1004=C36)*('سجل الحركة'!$T$5:$T$1004&lt;=A36+B36)*('سجل الحركة'!$U$5:$U$1004&gt;=A36+B36)),'سجل الحركة'!$D$5:$D$1004),"غير محدد - راجِع"))</f>
        <v/>
      </c>
      <c r="J36" s="10" t="n"/>
      <c r="K36" s="11" t="n"/>
      <c r="L36" s="11" t="n"/>
    </row>
    <row r="37">
      <c r="A37" s="10" t="n"/>
      <c r="B37" s="13" t="n"/>
      <c r="C37" s="11" t="n"/>
      <c r="D37" s="12">
        <f>IF(C37="","",IFERROR(VLOOKUP(C37,'السيارات'!$A$5:$F$104,6,FALSE),""))</f>
        <v/>
      </c>
      <c r="E37" s="11" t="n"/>
      <c r="F37" s="21" t="n"/>
      <c r="G37" s="11" t="n"/>
      <c r="H37" s="17" t="n"/>
      <c r="I37" s="12">
        <f>IF(OR(A37="",C37=""),"",IFERROR(LOOKUP(2,1/(('سجل الحركة'!$B$5:$B$1004=C37)*('سجل الحركة'!$T$5:$T$1004&lt;=A37+B37)*('سجل الحركة'!$U$5:$U$1004&gt;=A37+B37)),'سجل الحركة'!$D$5:$D$1004),"غير محدد - راجِع"))</f>
        <v/>
      </c>
      <c r="J37" s="10" t="n"/>
      <c r="K37" s="11" t="n"/>
      <c r="L37" s="11" t="n"/>
    </row>
    <row r="38">
      <c r="A38" s="10" t="n"/>
      <c r="B38" s="13" t="n"/>
      <c r="C38" s="11" t="n"/>
      <c r="D38" s="12">
        <f>IF(C38="","",IFERROR(VLOOKUP(C38,'السيارات'!$A$5:$F$104,6,FALSE),""))</f>
        <v/>
      </c>
      <c r="E38" s="11" t="n"/>
      <c r="F38" s="21" t="n"/>
      <c r="G38" s="11" t="n"/>
      <c r="H38" s="17" t="n"/>
      <c r="I38" s="12">
        <f>IF(OR(A38="",C38=""),"",IFERROR(LOOKUP(2,1/(('سجل الحركة'!$B$5:$B$1004=C38)*('سجل الحركة'!$T$5:$T$1004&lt;=A38+B38)*('سجل الحركة'!$U$5:$U$1004&gt;=A38+B38)),'سجل الحركة'!$D$5:$D$1004),"غير محدد - راجِع"))</f>
        <v/>
      </c>
      <c r="J38" s="10" t="n"/>
      <c r="K38" s="11" t="n"/>
      <c r="L38" s="11" t="n"/>
    </row>
    <row r="39">
      <c r="A39" s="10" t="n"/>
      <c r="B39" s="13" t="n"/>
      <c r="C39" s="11" t="n"/>
      <c r="D39" s="12">
        <f>IF(C39="","",IFERROR(VLOOKUP(C39,'السيارات'!$A$5:$F$104,6,FALSE),""))</f>
        <v/>
      </c>
      <c r="E39" s="11" t="n"/>
      <c r="F39" s="21" t="n"/>
      <c r="G39" s="11" t="n"/>
      <c r="H39" s="17" t="n"/>
      <c r="I39" s="12">
        <f>IF(OR(A39="",C39=""),"",IFERROR(LOOKUP(2,1/(('سجل الحركة'!$B$5:$B$1004=C39)*('سجل الحركة'!$T$5:$T$1004&lt;=A39+B39)*('سجل الحركة'!$U$5:$U$1004&gt;=A39+B39)),'سجل الحركة'!$D$5:$D$1004),"غير محدد - راجِع"))</f>
        <v/>
      </c>
      <c r="J39" s="10" t="n"/>
      <c r="K39" s="11" t="n"/>
      <c r="L39" s="11" t="n"/>
    </row>
    <row r="40">
      <c r="A40" s="10" t="n"/>
      <c r="B40" s="13" t="n"/>
      <c r="C40" s="11" t="n"/>
      <c r="D40" s="12">
        <f>IF(C40="","",IFERROR(VLOOKUP(C40,'السيارات'!$A$5:$F$104,6,FALSE),""))</f>
        <v/>
      </c>
      <c r="E40" s="11" t="n"/>
      <c r="F40" s="21" t="n"/>
      <c r="G40" s="11" t="n"/>
      <c r="H40" s="17" t="n"/>
      <c r="I40" s="12">
        <f>IF(OR(A40="",C40=""),"",IFERROR(LOOKUP(2,1/(('سجل الحركة'!$B$5:$B$1004=C40)*('سجل الحركة'!$T$5:$T$1004&lt;=A40+B40)*('سجل الحركة'!$U$5:$U$1004&gt;=A40+B40)),'سجل الحركة'!$D$5:$D$1004),"غير محدد - راجِع"))</f>
        <v/>
      </c>
      <c r="J40" s="10" t="n"/>
      <c r="K40" s="11" t="n"/>
      <c r="L40" s="11" t="n"/>
    </row>
    <row r="41">
      <c r="A41" s="10" t="n"/>
      <c r="B41" s="13" t="n"/>
      <c r="C41" s="11" t="n"/>
      <c r="D41" s="12">
        <f>IF(C41="","",IFERROR(VLOOKUP(C41,'السيارات'!$A$5:$F$104,6,FALSE),""))</f>
        <v/>
      </c>
      <c r="E41" s="11" t="n"/>
      <c r="F41" s="21" t="n"/>
      <c r="G41" s="11" t="n"/>
      <c r="H41" s="17" t="n"/>
      <c r="I41" s="12">
        <f>IF(OR(A41="",C41=""),"",IFERROR(LOOKUP(2,1/(('سجل الحركة'!$B$5:$B$1004=C41)*('سجل الحركة'!$T$5:$T$1004&lt;=A41+B41)*('سجل الحركة'!$U$5:$U$1004&gt;=A41+B41)),'سجل الحركة'!$D$5:$D$1004),"غير محدد - راجِع"))</f>
        <v/>
      </c>
      <c r="J41" s="10" t="n"/>
      <c r="K41" s="11" t="n"/>
      <c r="L41" s="11" t="n"/>
    </row>
    <row r="42">
      <c r="A42" s="10" t="n"/>
      <c r="B42" s="13" t="n"/>
      <c r="C42" s="11" t="n"/>
      <c r="D42" s="12">
        <f>IF(C42="","",IFERROR(VLOOKUP(C42,'السيارات'!$A$5:$F$104,6,FALSE),""))</f>
        <v/>
      </c>
      <c r="E42" s="11" t="n"/>
      <c r="F42" s="21" t="n"/>
      <c r="G42" s="11" t="n"/>
      <c r="H42" s="17" t="n"/>
      <c r="I42" s="12">
        <f>IF(OR(A42="",C42=""),"",IFERROR(LOOKUP(2,1/(('سجل الحركة'!$B$5:$B$1004=C42)*('سجل الحركة'!$T$5:$T$1004&lt;=A42+B42)*('سجل الحركة'!$U$5:$U$1004&gt;=A42+B42)),'سجل الحركة'!$D$5:$D$1004),"غير محدد - راجِع"))</f>
        <v/>
      </c>
      <c r="J42" s="10" t="n"/>
      <c r="K42" s="11" t="n"/>
      <c r="L42" s="11" t="n"/>
    </row>
    <row r="43">
      <c r="A43" s="10" t="n"/>
      <c r="B43" s="13" t="n"/>
      <c r="C43" s="11" t="n"/>
      <c r="D43" s="12">
        <f>IF(C43="","",IFERROR(VLOOKUP(C43,'السيارات'!$A$5:$F$104,6,FALSE),""))</f>
        <v/>
      </c>
      <c r="E43" s="11" t="n"/>
      <c r="F43" s="21" t="n"/>
      <c r="G43" s="11" t="n"/>
      <c r="H43" s="17" t="n"/>
      <c r="I43" s="12">
        <f>IF(OR(A43="",C43=""),"",IFERROR(LOOKUP(2,1/(('سجل الحركة'!$B$5:$B$1004=C43)*('سجل الحركة'!$T$5:$T$1004&lt;=A43+B43)*('سجل الحركة'!$U$5:$U$1004&gt;=A43+B43)),'سجل الحركة'!$D$5:$D$1004),"غير محدد - راجِع"))</f>
        <v/>
      </c>
      <c r="J43" s="10" t="n"/>
      <c r="K43" s="11" t="n"/>
      <c r="L43" s="11" t="n"/>
    </row>
    <row r="44">
      <c r="A44" s="10" t="n"/>
      <c r="B44" s="13" t="n"/>
      <c r="C44" s="11" t="n"/>
      <c r="D44" s="12">
        <f>IF(C44="","",IFERROR(VLOOKUP(C44,'السيارات'!$A$5:$F$104,6,FALSE),""))</f>
        <v/>
      </c>
      <c r="E44" s="11" t="n"/>
      <c r="F44" s="21" t="n"/>
      <c r="G44" s="11" t="n"/>
      <c r="H44" s="17" t="n"/>
      <c r="I44" s="12">
        <f>IF(OR(A44="",C44=""),"",IFERROR(LOOKUP(2,1/(('سجل الحركة'!$B$5:$B$1004=C44)*('سجل الحركة'!$T$5:$T$1004&lt;=A44+B44)*('سجل الحركة'!$U$5:$U$1004&gt;=A44+B44)),'سجل الحركة'!$D$5:$D$1004),"غير محدد - راجِع"))</f>
        <v/>
      </c>
      <c r="J44" s="10" t="n"/>
      <c r="K44" s="11" t="n"/>
      <c r="L44" s="11" t="n"/>
    </row>
    <row r="45">
      <c r="A45" s="10" t="n"/>
      <c r="B45" s="13" t="n"/>
      <c r="C45" s="11" t="n"/>
      <c r="D45" s="12">
        <f>IF(C45="","",IFERROR(VLOOKUP(C45,'السيارات'!$A$5:$F$104,6,FALSE),""))</f>
        <v/>
      </c>
      <c r="E45" s="11" t="n"/>
      <c r="F45" s="21" t="n"/>
      <c r="G45" s="11" t="n"/>
      <c r="H45" s="17" t="n"/>
      <c r="I45" s="12">
        <f>IF(OR(A45="",C45=""),"",IFERROR(LOOKUP(2,1/(('سجل الحركة'!$B$5:$B$1004=C45)*('سجل الحركة'!$T$5:$T$1004&lt;=A45+B45)*('سجل الحركة'!$U$5:$U$1004&gt;=A45+B45)),'سجل الحركة'!$D$5:$D$1004),"غير محدد - راجِع"))</f>
        <v/>
      </c>
      <c r="J45" s="10" t="n"/>
      <c r="K45" s="11" t="n"/>
      <c r="L45" s="11" t="n"/>
    </row>
    <row r="46">
      <c r="A46" s="10" t="n"/>
      <c r="B46" s="13" t="n"/>
      <c r="C46" s="11" t="n"/>
      <c r="D46" s="12">
        <f>IF(C46="","",IFERROR(VLOOKUP(C46,'السيارات'!$A$5:$F$104,6,FALSE),""))</f>
        <v/>
      </c>
      <c r="E46" s="11" t="n"/>
      <c r="F46" s="21" t="n"/>
      <c r="G46" s="11" t="n"/>
      <c r="H46" s="17" t="n"/>
      <c r="I46" s="12">
        <f>IF(OR(A46="",C46=""),"",IFERROR(LOOKUP(2,1/(('سجل الحركة'!$B$5:$B$1004=C46)*('سجل الحركة'!$T$5:$T$1004&lt;=A46+B46)*('سجل الحركة'!$U$5:$U$1004&gt;=A46+B46)),'سجل الحركة'!$D$5:$D$1004),"غير محدد - راجِع"))</f>
        <v/>
      </c>
      <c r="J46" s="10" t="n"/>
      <c r="K46" s="11" t="n"/>
      <c r="L46" s="11" t="n"/>
    </row>
    <row r="47">
      <c r="A47" s="10" t="n"/>
      <c r="B47" s="13" t="n"/>
      <c r="C47" s="11" t="n"/>
      <c r="D47" s="12">
        <f>IF(C47="","",IFERROR(VLOOKUP(C47,'السيارات'!$A$5:$F$104,6,FALSE),""))</f>
        <v/>
      </c>
      <c r="E47" s="11" t="n"/>
      <c r="F47" s="21" t="n"/>
      <c r="G47" s="11" t="n"/>
      <c r="H47" s="17" t="n"/>
      <c r="I47" s="12">
        <f>IF(OR(A47="",C47=""),"",IFERROR(LOOKUP(2,1/(('سجل الحركة'!$B$5:$B$1004=C47)*('سجل الحركة'!$T$5:$T$1004&lt;=A47+B47)*('سجل الحركة'!$U$5:$U$1004&gt;=A47+B47)),'سجل الحركة'!$D$5:$D$1004),"غير محدد - راجِع"))</f>
        <v/>
      </c>
      <c r="J47" s="10" t="n"/>
      <c r="K47" s="11" t="n"/>
      <c r="L47" s="11" t="n"/>
    </row>
    <row r="48">
      <c r="A48" s="10" t="n"/>
      <c r="B48" s="13" t="n"/>
      <c r="C48" s="11" t="n"/>
      <c r="D48" s="12">
        <f>IF(C48="","",IFERROR(VLOOKUP(C48,'السيارات'!$A$5:$F$104,6,FALSE),""))</f>
        <v/>
      </c>
      <c r="E48" s="11" t="n"/>
      <c r="F48" s="21" t="n"/>
      <c r="G48" s="11" t="n"/>
      <c r="H48" s="17" t="n"/>
      <c r="I48" s="12">
        <f>IF(OR(A48="",C48=""),"",IFERROR(LOOKUP(2,1/(('سجل الحركة'!$B$5:$B$1004=C48)*('سجل الحركة'!$T$5:$T$1004&lt;=A48+B48)*('سجل الحركة'!$U$5:$U$1004&gt;=A48+B48)),'سجل الحركة'!$D$5:$D$1004),"غير محدد - راجِع"))</f>
        <v/>
      </c>
      <c r="J48" s="10" t="n"/>
      <c r="K48" s="11" t="n"/>
      <c r="L48" s="11" t="n"/>
    </row>
    <row r="49">
      <c r="A49" s="10" t="n"/>
      <c r="B49" s="13" t="n"/>
      <c r="C49" s="11" t="n"/>
      <c r="D49" s="12">
        <f>IF(C49="","",IFERROR(VLOOKUP(C49,'السيارات'!$A$5:$F$104,6,FALSE),""))</f>
        <v/>
      </c>
      <c r="E49" s="11" t="n"/>
      <c r="F49" s="21" t="n"/>
      <c r="G49" s="11" t="n"/>
      <c r="H49" s="17" t="n"/>
      <c r="I49" s="12">
        <f>IF(OR(A49="",C49=""),"",IFERROR(LOOKUP(2,1/(('سجل الحركة'!$B$5:$B$1004=C49)*('سجل الحركة'!$T$5:$T$1004&lt;=A49+B49)*('سجل الحركة'!$U$5:$U$1004&gt;=A49+B49)),'سجل الحركة'!$D$5:$D$1004),"غير محدد - راجِع"))</f>
        <v/>
      </c>
      <c r="J49" s="10" t="n"/>
      <c r="K49" s="11" t="n"/>
      <c r="L49" s="11" t="n"/>
    </row>
    <row r="50">
      <c r="A50" s="10" t="n"/>
      <c r="B50" s="13" t="n"/>
      <c r="C50" s="11" t="n"/>
      <c r="D50" s="12">
        <f>IF(C50="","",IFERROR(VLOOKUP(C50,'السيارات'!$A$5:$F$104,6,FALSE),""))</f>
        <v/>
      </c>
      <c r="E50" s="11" t="n"/>
      <c r="F50" s="21" t="n"/>
      <c r="G50" s="11" t="n"/>
      <c r="H50" s="17" t="n"/>
      <c r="I50" s="12">
        <f>IF(OR(A50="",C50=""),"",IFERROR(LOOKUP(2,1/(('سجل الحركة'!$B$5:$B$1004=C50)*('سجل الحركة'!$T$5:$T$1004&lt;=A50+B50)*('سجل الحركة'!$U$5:$U$1004&gt;=A50+B50)),'سجل الحركة'!$D$5:$D$1004),"غير محدد - راجِع"))</f>
        <v/>
      </c>
      <c r="J50" s="10" t="n"/>
      <c r="K50" s="11" t="n"/>
      <c r="L50" s="11" t="n"/>
    </row>
    <row r="51">
      <c r="A51" s="10" t="n"/>
      <c r="B51" s="13" t="n"/>
      <c r="C51" s="11" t="n"/>
      <c r="D51" s="12">
        <f>IF(C51="","",IFERROR(VLOOKUP(C51,'السيارات'!$A$5:$F$104,6,FALSE),""))</f>
        <v/>
      </c>
      <c r="E51" s="11" t="n"/>
      <c r="F51" s="21" t="n"/>
      <c r="G51" s="11" t="n"/>
      <c r="H51" s="17" t="n"/>
      <c r="I51" s="12">
        <f>IF(OR(A51="",C51=""),"",IFERROR(LOOKUP(2,1/(('سجل الحركة'!$B$5:$B$1004=C51)*('سجل الحركة'!$T$5:$T$1004&lt;=A51+B51)*('سجل الحركة'!$U$5:$U$1004&gt;=A51+B51)),'سجل الحركة'!$D$5:$D$1004),"غير محدد - راجِع"))</f>
        <v/>
      </c>
      <c r="J51" s="10" t="n"/>
      <c r="K51" s="11" t="n"/>
      <c r="L51" s="11" t="n"/>
    </row>
    <row r="52">
      <c r="A52" s="10" t="n"/>
      <c r="B52" s="13" t="n"/>
      <c r="C52" s="11" t="n"/>
      <c r="D52" s="12">
        <f>IF(C52="","",IFERROR(VLOOKUP(C52,'السيارات'!$A$5:$F$104,6,FALSE),""))</f>
        <v/>
      </c>
      <c r="E52" s="11" t="n"/>
      <c r="F52" s="21" t="n"/>
      <c r="G52" s="11" t="n"/>
      <c r="H52" s="17" t="n"/>
      <c r="I52" s="12">
        <f>IF(OR(A52="",C52=""),"",IFERROR(LOOKUP(2,1/(('سجل الحركة'!$B$5:$B$1004=C52)*('سجل الحركة'!$T$5:$T$1004&lt;=A52+B52)*('سجل الحركة'!$U$5:$U$1004&gt;=A52+B52)),'سجل الحركة'!$D$5:$D$1004),"غير محدد - راجِع"))</f>
        <v/>
      </c>
      <c r="J52" s="10" t="n"/>
      <c r="K52" s="11" t="n"/>
      <c r="L52" s="11" t="n"/>
    </row>
    <row r="53">
      <c r="A53" s="10" t="n"/>
      <c r="B53" s="13" t="n"/>
      <c r="C53" s="11" t="n"/>
      <c r="D53" s="12">
        <f>IF(C53="","",IFERROR(VLOOKUP(C53,'السيارات'!$A$5:$F$104,6,FALSE),""))</f>
        <v/>
      </c>
      <c r="E53" s="11" t="n"/>
      <c r="F53" s="21" t="n"/>
      <c r="G53" s="11" t="n"/>
      <c r="H53" s="17" t="n"/>
      <c r="I53" s="12">
        <f>IF(OR(A53="",C53=""),"",IFERROR(LOOKUP(2,1/(('سجل الحركة'!$B$5:$B$1004=C53)*('سجل الحركة'!$T$5:$T$1004&lt;=A53+B53)*('سجل الحركة'!$U$5:$U$1004&gt;=A53+B53)),'سجل الحركة'!$D$5:$D$1004),"غير محدد - راجِع"))</f>
        <v/>
      </c>
      <c r="J53" s="10" t="n"/>
      <c r="K53" s="11" t="n"/>
      <c r="L53" s="11" t="n"/>
    </row>
    <row r="54">
      <c r="A54" s="10" t="n"/>
      <c r="B54" s="13" t="n"/>
      <c r="C54" s="11" t="n"/>
      <c r="D54" s="12">
        <f>IF(C54="","",IFERROR(VLOOKUP(C54,'السيارات'!$A$5:$F$104,6,FALSE),""))</f>
        <v/>
      </c>
      <c r="E54" s="11" t="n"/>
      <c r="F54" s="21" t="n"/>
      <c r="G54" s="11" t="n"/>
      <c r="H54" s="17" t="n"/>
      <c r="I54" s="12">
        <f>IF(OR(A54="",C54=""),"",IFERROR(LOOKUP(2,1/(('سجل الحركة'!$B$5:$B$1004=C54)*('سجل الحركة'!$T$5:$T$1004&lt;=A54+B54)*('سجل الحركة'!$U$5:$U$1004&gt;=A54+B54)),'سجل الحركة'!$D$5:$D$1004),"غير محدد - راجِع"))</f>
        <v/>
      </c>
      <c r="J54" s="10" t="n"/>
      <c r="K54" s="11" t="n"/>
      <c r="L54" s="11" t="n"/>
    </row>
    <row r="55">
      <c r="A55" s="10" t="n"/>
      <c r="B55" s="13" t="n"/>
      <c r="C55" s="11" t="n"/>
      <c r="D55" s="12">
        <f>IF(C55="","",IFERROR(VLOOKUP(C55,'السيارات'!$A$5:$F$104,6,FALSE),""))</f>
        <v/>
      </c>
      <c r="E55" s="11" t="n"/>
      <c r="F55" s="21" t="n"/>
      <c r="G55" s="11" t="n"/>
      <c r="H55" s="17" t="n"/>
      <c r="I55" s="12">
        <f>IF(OR(A55="",C55=""),"",IFERROR(LOOKUP(2,1/(('سجل الحركة'!$B$5:$B$1004=C55)*('سجل الحركة'!$T$5:$T$1004&lt;=A55+B55)*('سجل الحركة'!$U$5:$U$1004&gt;=A55+B55)),'سجل الحركة'!$D$5:$D$1004),"غير محدد - راجِع"))</f>
        <v/>
      </c>
      <c r="J55" s="10" t="n"/>
      <c r="K55" s="11" t="n"/>
      <c r="L55" s="11" t="n"/>
    </row>
    <row r="56">
      <c r="A56" s="10" t="n"/>
      <c r="B56" s="13" t="n"/>
      <c r="C56" s="11" t="n"/>
      <c r="D56" s="12">
        <f>IF(C56="","",IFERROR(VLOOKUP(C56,'السيارات'!$A$5:$F$104,6,FALSE),""))</f>
        <v/>
      </c>
      <c r="E56" s="11" t="n"/>
      <c r="F56" s="21" t="n"/>
      <c r="G56" s="11" t="n"/>
      <c r="H56" s="17" t="n"/>
      <c r="I56" s="12">
        <f>IF(OR(A56="",C56=""),"",IFERROR(LOOKUP(2,1/(('سجل الحركة'!$B$5:$B$1004=C56)*('سجل الحركة'!$T$5:$T$1004&lt;=A56+B56)*('سجل الحركة'!$U$5:$U$1004&gt;=A56+B56)),'سجل الحركة'!$D$5:$D$1004),"غير محدد - راجِع"))</f>
        <v/>
      </c>
      <c r="J56" s="10" t="n"/>
      <c r="K56" s="11" t="n"/>
      <c r="L56" s="11" t="n"/>
    </row>
    <row r="57">
      <c r="A57" s="10" t="n"/>
      <c r="B57" s="13" t="n"/>
      <c r="C57" s="11" t="n"/>
      <c r="D57" s="12">
        <f>IF(C57="","",IFERROR(VLOOKUP(C57,'السيارات'!$A$5:$F$104,6,FALSE),""))</f>
        <v/>
      </c>
      <c r="E57" s="11" t="n"/>
      <c r="F57" s="21" t="n"/>
      <c r="G57" s="11" t="n"/>
      <c r="H57" s="17" t="n"/>
      <c r="I57" s="12">
        <f>IF(OR(A57="",C57=""),"",IFERROR(LOOKUP(2,1/(('سجل الحركة'!$B$5:$B$1004=C57)*('سجل الحركة'!$T$5:$T$1004&lt;=A57+B57)*('سجل الحركة'!$U$5:$U$1004&gt;=A57+B57)),'سجل الحركة'!$D$5:$D$1004),"غير محدد - راجِع"))</f>
        <v/>
      </c>
      <c r="J57" s="10" t="n"/>
      <c r="K57" s="11" t="n"/>
      <c r="L57" s="11" t="n"/>
    </row>
    <row r="58">
      <c r="A58" s="10" t="n"/>
      <c r="B58" s="13" t="n"/>
      <c r="C58" s="11" t="n"/>
      <c r="D58" s="12">
        <f>IF(C58="","",IFERROR(VLOOKUP(C58,'السيارات'!$A$5:$F$104,6,FALSE),""))</f>
        <v/>
      </c>
      <c r="E58" s="11" t="n"/>
      <c r="F58" s="21" t="n"/>
      <c r="G58" s="11" t="n"/>
      <c r="H58" s="17" t="n"/>
      <c r="I58" s="12">
        <f>IF(OR(A58="",C58=""),"",IFERROR(LOOKUP(2,1/(('سجل الحركة'!$B$5:$B$1004=C58)*('سجل الحركة'!$T$5:$T$1004&lt;=A58+B58)*('سجل الحركة'!$U$5:$U$1004&gt;=A58+B58)),'سجل الحركة'!$D$5:$D$1004),"غير محدد - راجِع"))</f>
        <v/>
      </c>
      <c r="J58" s="10" t="n"/>
      <c r="K58" s="11" t="n"/>
      <c r="L58" s="11" t="n"/>
    </row>
    <row r="59">
      <c r="A59" s="10" t="n"/>
      <c r="B59" s="13" t="n"/>
      <c r="C59" s="11" t="n"/>
      <c r="D59" s="12">
        <f>IF(C59="","",IFERROR(VLOOKUP(C59,'السيارات'!$A$5:$F$104,6,FALSE),""))</f>
        <v/>
      </c>
      <c r="E59" s="11" t="n"/>
      <c r="F59" s="21" t="n"/>
      <c r="G59" s="11" t="n"/>
      <c r="H59" s="17" t="n"/>
      <c r="I59" s="12">
        <f>IF(OR(A59="",C59=""),"",IFERROR(LOOKUP(2,1/(('سجل الحركة'!$B$5:$B$1004=C59)*('سجل الحركة'!$T$5:$T$1004&lt;=A59+B59)*('سجل الحركة'!$U$5:$U$1004&gt;=A59+B59)),'سجل الحركة'!$D$5:$D$1004),"غير محدد - راجِع"))</f>
        <v/>
      </c>
      <c r="J59" s="10" t="n"/>
      <c r="K59" s="11" t="n"/>
      <c r="L59" s="11" t="n"/>
    </row>
    <row r="60">
      <c r="A60" s="10" t="n"/>
      <c r="B60" s="13" t="n"/>
      <c r="C60" s="11" t="n"/>
      <c r="D60" s="12">
        <f>IF(C60="","",IFERROR(VLOOKUP(C60,'السيارات'!$A$5:$F$104,6,FALSE),""))</f>
        <v/>
      </c>
      <c r="E60" s="11" t="n"/>
      <c r="F60" s="21" t="n"/>
      <c r="G60" s="11" t="n"/>
      <c r="H60" s="17" t="n"/>
      <c r="I60" s="12">
        <f>IF(OR(A60="",C60=""),"",IFERROR(LOOKUP(2,1/(('سجل الحركة'!$B$5:$B$1004=C60)*('سجل الحركة'!$T$5:$T$1004&lt;=A60+B60)*('سجل الحركة'!$U$5:$U$1004&gt;=A60+B60)),'سجل الحركة'!$D$5:$D$1004),"غير محدد - راجِع"))</f>
        <v/>
      </c>
      <c r="J60" s="10" t="n"/>
      <c r="K60" s="11" t="n"/>
      <c r="L60" s="11" t="n"/>
    </row>
    <row r="61">
      <c r="A61" s="10" t="n"/>
      <c r="B61" s="13" t="n"/>
      <c r="C61" s="11" t="n"/>
      <c r="D61" s="12">
        <f>IF(C61="","",IFERROR(VLOOKUP(C61,'السيارات'!$A$5:$F$104,6,FALSE),""))</f>
        <v/>
      </c>
      <c r="E61" s="11" t="n"/>
      <c r="F61" s="21" t="n"/>
      <c r="G61" s="11" t="n"/>
      <c r="H61" s="17" t="n"/>
      <c r="I61" s="12">
        <f>IF(OR(A61="",C61=""),"",IFERROR(LOOKUP(2,1/(('سجل الحركة'!$B$5:$B$1004=C61)*('سجل الحركة'!$T$5:$T$1004&lt;=A61+B61)*('سجل الحركة'!$U$5:$U$1004&gt;=A61+B61)),'سجل الحركة'!$D$5:$D$1004),"غير محدد - راجِع"))</f>
        <v/>
      </c>
      <c r="J61" s="10" t="n"/>
      <c r="K61" s="11" t="n"/>
      <c r="L61" s="11" t="n"/>
    </row>
    <row r="62">
      <c r="A62" s="10" t="n"/>
      <c r="B62" s="13" t="n"/>
      <c r="C62" s="11" t="n"/>
      <c r="D62" s="12">
        <f>IF(C62="","",IFERROR(VLOOKUP(C62,'السيارات'!$A$5:$F$104,6,FALSE),""))</f>
        <v/>
      </c>
      <c r="E62" s="11" t="n"/>
      <c r="F62" s="21" t="n"/>
      <c r="G62" s="11" t="n"/>
      <c r="H62" s="17" t="n"/>
      <c r="I62" s="12">
        <f>IF(OR(A62="",C62=""),"",IFERROR(LOOKUP(2,1/(('سجل الحركة'!$B$5:$B$1004=C62)*('سجل الحركة'!$T$5:$T$1004&lt;=A62+B62)*('سجل الحركة'!$U$5:$U$1004&gt;=A62+B62)),'سجل الحركة'!$D$5:$D$1004),"غير محدد - راجِع"))</f>
        <v/>
      </c>
      <c r="J62" s="10" t="n"/>
      <c r="K62" s="11" t="n"/>
      <c r="L62" s="11" t="n"/>
    </row>
    <row r="63">
      <c r="A63" s="10" t="n"/>
      <c r="B63" s="13" t="n"/>
      <c r="C63" s="11" t="n"/>
      <c r="D63" s="12">
        <f>IF(C63="","",IFERROR(VLOOKUP(C63,'السيارات'!$A$5:$F$104,6,FALSE),""))</f>
        <v/>
      </c>
      <c r="E63" s="11" t="n"/>
      <c r="F63" s="21" t="n"/>
      <c r="G63" s="11" t="n"/>
      <c r="H63" s="17" t="n"/>
      <c r="I63" s="12">
        <f>IF(OR(A63="",C63=""),"",IFERROR(LOOKUP(2,1/(('سجل الحركة'!$B$5:$B$1004=C63)*('سجل الحركة'!$T$5:$T$1004&lt;=A63+B63)*('سجل الحركة'!$U$5:$U$1004&gt;=A63+B63)),'سجل الحركة'!$D$5:$D$1004),"غير محدد - راجِع"))</f>
        <v/>
      </c>
      <c r="J63" s="10" t="n"/>
      <c r="K63" s="11" t="n"/>
      <c r="L63" s="11" t="n"/>
    </row>
    <row r="64">
      <c r="A64" s="10" t="n"/>
      <c r="B64" s="13" t="n"/>
      <c r="C64" s="11" t="n"/>
      <c r="D64" s="12">
        <f>IF(C64="","",IFERROR(VLOOKUP(C64,'السيارات'!$A$5:$F$104,6,FALSE),""))</f>
        <v/>
      </c>
      <c r="E64" s="11" t="n"/>
      <c r="F64" s="21" t="n"/>
      <c r="G64" s="11" t="n"/>
      <c r="H64" s="17" t="n"/>
      <c r="I64" s="12">
        <f>IF(OR(A64="",C64=""),"",IFERROR(LOOKUP(2,1/(('سجل الحركة'!$B$5:$B$1004=C64)*('سجل الحركة'!$T$5:$T$1004&lt;=A64+B64)*('سجل الحركة'!$U$5:$U$1004&gt;=A64+B64)),'سجل الحركة'!$D$5:$D$1004),"غير محدد - راجِع"))</f>
        <v/>
      </c>
      <c r="J64" s="10" t="n"/>
      <c r="K64" s="11" t="n"/>
      <c r="L64" s="11" t="n"/>
    </row>
    <row r="65">
      <c r="A65" s="10" t="n"/>
      <c r="B65" s="13" t="n"/>
      <c r="C65" s="11" t="n"/>
      <c r="D65" s="12">
        <f>IF(C65="","",IFERROR(VLOOKUP(C65,'السيارات'!$A$5:$F$104,6,FALSE),""))</f>
        <v/>
      </c>
      <c r="E65" s="11" t="n"/>
      <c r="F65" s="21" t="n"/>
      <c r="G65" s="11" t="n"/>
      <c r="H65" s="17" t="n"/>
      <c r="I65" s="12">
        <f>IF(OR(A65="",C65=""),"",IFERROR(LOOKUP(2,1/(('سجل الحركة'!$B$5:$B$1004=C65)*('سجل الحركة'!$T$5:$T$1004&lt;=A65+B65)*('سجل الحركة'!$U$5:$U$1004&gt;=A65+B65)),'سجل الحركة'!$D$5:$D$1004),"غير محدد - راجِع"))</f>
        <v/>
      </c>
      <c r="J65" s="10" t="n"/>
      <c r="K65" s="11" t="n"/>
      <c r="L65" s="11" t="n"/>
    </row>
    <row r="66">
      <c r="A66" s="10" t="n"/>
      <c r="B66" s="13" t="n"/>
      <c r="C66" s="11" t="n"/>
      <c r="D66" s="12">
        <f>IF(C66="","",IFERROR(VLOOKUP(C66,'السيارات'!$A$5:$F$104,6,FALSE),""))</f>
        <v/>
      </c>
      <c r="E66" s="11" t="n"/>
      <c r="F66" s="21" t="n"/>
      <c r="G66" s="11" t="n"/>
      <c r="H66" s="17" t="n"/>
      <c r="I66" s="12">
        <f>IF(OR(A66="",C66=""),"",IFERROR(LOOKUP(2,1/(('سجل الحركة'!$B$5:$B$1004=C66)*('سجل الحركة'!$T$5:$T$1004&lt;=A66+B66)*('سجل الحركة'!$U$5:$U$1004&gt;=A66+B66)),'سجل الحركة'!$D$5:$D$1004),"غير محدد - راجِع"))</f>
        <v/>
      </c>
      <c r="J66" s="10" t="n"/>
      <c r="K66" s="11" t="n"/>
      <c r="L66" s="11" t="n"/>
    </row>
    <row r="67">
      <c r="A67" s="10" t="n"/>
      <c r="B67" s="13" t="n"/>
      <c r="C67" s="11" t="n"/>
      <c r="D67" s="12">
        <f>IF(C67="","",IFERROR(VLOOKUP(C67,'السيارات'!$A$5:$F$104,6,FALSE),""))</f>
        <v/>
      </c>
      <c r="E67" s="11" t="n"/>
      <c r="F67" s="21" t="n"/>
      <c r="G67" s="11" t="n"/>
      <c r="H67" s="17" t="n"/>
      <c r="I67" s="12">
        <f>IF(OR(A67="",C67=""),"",IFERROR(LOOKUP(2,1/(('سجل الحركة'!$B$5:$B$1004=C67)*('سجل الحركة'!$T$5:$T$1004&lt;=A67+B67)*('سجل الحركة'!$U$5:$U$1004&gt;=A67+B67)),'سجل الحركة'!$D$5:$D$1004),"غير محدد - راجِع"))</f>
        <v/>
      </c>
      <c r="J67" s="10" t="n"/>
      <c r="K67" s="11" t="n"/>
      <c r="L67" s="11" t="n"/>
    </row>
    <row r="68">
      <c r="A68" s="10" t="n"/>
      <c r="B68" s="13" t="n"/>
      <c r="C68" s="11" t="n"/>
      <c r="D68" s="12">
        <f>IF(C68="","",IFERROR(VLOOKUP(C68,'السيارات'!$A$5:$F$104,6,FALSE),""))</f>
        <v/>
      </c>
      <c r="E68" s="11" t="n"/>
      <c r="F68" s="21" t="n"/>
      <c r="G68" s="11" t="n"/>
      <c r="H68" s="17" t="n"/>
      <c r="I68" s="12">
        <f>IF(OR(A68="",C68=""),"",IFERROR(LOOKUP(2,1/(('سجل الحركة'!$B$5:$B$1004=C68)*('سجل الحركة'!$T$5:$T$1004&lt;=A68+B68)*('سجل الحركة'!$U$5:$U$1004&gt;=A68+B68)),'سجل الحركة'!$D$5:$D$1004),"غير محدد - راجِع"))</f>
        <v/>
      </c>
      <c r="J68" s="10" t="n"/>
      <c r="K68" s="11" t="n"/>
      <c r="L68" s="11" t="n"/>
    </row>
    <row r="69">
      <c r="A69" s="10" t="n"/>
      <c r="B69" s="13" t="n"/>
      <c r="C69" s="11" t="n"/>
      <c r="D69" s="12">
        <f>IF(C69="","",IFERROR(VLOOKUP(C69,'السيارات'!$A$5:$F$104,6,FALSE),""))</f>
        <v/>
      </c>
      <c r="E69" s="11" t="n"/>
      <c r="F69" s="21" t="n"/>
      <c r="G69" s="11" t="n"/>
      <c r="H69" s="17" t="n"/>
      <c r="I69" s="12">
        <f>IF(OR(A69="",C69=""),"",IFERROR(LOOKUP(2,1/(('سجل الحركة'!$B$5:$B$1004=C69)*('سجل الحركة'!$T$5:$T$1004&lt;=A69+B69)*('سجل الحركة'!$U$5:$U$1004&gt;=A69+B69)),'سجل الحركة'!$D$5:$D$1004),"غير محدد - راجِع"))</f>
        <v/>
      </c>
      <c r="J69" s="10" t="n"/>
      <c r="K69" s="11" t="n"/>
      <c r="L69" s="11" t="n"/>
    </row>
    <row r="70">
      <c r="A70" s="10" t="n"/>
      <c r="B70" s="13" t="n"/>
      <c r="C70" s="11" t="n"/>
      <c r="D70" s="12">
        <f>IF(C70="","",IFERROR(VLOOKUP(C70,'السيارات'!$A$5:$F$104,6,FALSE),""))</f>
        <v/>
      </c>
      <c r="E70" s="11" t="n"/>
      <c r="F70" s="21" t="n"/>
      <c r="G70" s="11" t="n"/>
      <c r="H70" s="17" t="n"/>
      <c r="I70" s="12">
        <f>IF(OR(A70="",C70=""),"",IFERROR(LOOKUP(2,1/(('سجل الحركة'!$B$5:$B$1004=C70)*('سجل الحركة'!$T$5:$T$1004&lt;=A70+B70)*('سجل الحركة'!$U$5:$U$1004&gt;=A70+B70)),'سجل الحركة'!$D$5:$D$1004),"غير محدد - راجِع"))</f>
        <v/>
      </c>
      <c r="J70" s="10" t="n"/>
      <c r="K70" s="11" t="n"/>
      <c r="L70" s="11" t="n"/>
    </row>
    <row r="71">
      <c r="A71" s="10" t="n"/>
      <c r="B71" s="13" t="n"/>
      <c r="C71" s="11" t="n"/>
      <c r="D71" s="12">
        <f>IF(C71="","",IFERROR(VLOOKUP(C71,'السيارات'!$A$5:$F$104,6,FALSE),""))</f>
        <v/>
      </c>
      <c r="E71" s="11" t="n"/>
      <c r="F71" s="21" t="n"/>
      <c r="G71" s="11" t="n"/>
      <c r="H71" s="17" t="n"/>
      <c r="I71" s="12">
        <f>IF(OR(A71="",C71=""),"",IFERROR(LOOKUP(2,1/(('سجل الحركة'!$B$5:$B$1004=C71)*('سجل الحركة'!$T$5:$T$1004&lt;=A71+B71)*('سجل الحركة'!$U$5:$U$1004&gt;=A71+B71)),'سجل الحركة'!$D$5:$D$1004),"غير محدد - راجِع"))</f>
        <v/>
      </c>
      <c r="J71" s="10" t="n"/>
      <c r="K71" s="11" t="n"/>
      <c r="L71" s="11" t="n"/>
    </row>
    <row r="72">
      <c r="A72" s="10" t="n"/>
      <c r="B72" s="13" t="n"/>
      <c r="C72" s="11" t="n"/>
      <c r="D72" s="12">
        <f>IF(C72="","",IFERROR(VLOOKUP(C72,'السيارات'!$A$5:$F$104,6,FALSE),""))</f>
        <v/>
      </c>
      <c r="E72" s="11" t="n"/>
      <c r="F72" s="21" t="n"/>
      <c r="G72" s="11" t="n"/>
      <c r="H72" s="17" t="n"/>
      <c r="I72" s="12">
        <f>IF(OR(A72="",C72=""),"",IFERROR(LOOKUP(2,1/(('سجل الحركة'!$B$5:$B$1004=C72)*('سجل الحركة'!$T$5:$T$1004&lt;=A72+B72)*('سجل الحركة'!$U$5:$U$1004&gt;=A72+B72)),'سجل الحركة'!$D$5:$D$1004),"غير محدد - راجِع"))</f>
        <v/>
      </c>
      <c r="J72" s="10" t="n"/>
      <c r="K72" s="11" t="n"/>
      <c r="L72" s="11" t="n"/>
    </row>
    <row r="73">
      <c r="A73" s="10" t="n"/>
      <c r="B73" s="13" t="n"/>
      <c r="C73" s="11" t="n"/>
      <c r="D73" s="12">
        <f>IF(C73="","",IFERROR(VLOOKUP(C73,'السيارات'!$A$5:$F$104,6,FALSE),""))</f>
        <v/>
      </c>
      <c r="E73" s="11" t="n"/>
      <c r="F73" s="21" t="n"/>
      <c r="G73" s="11" t="n"/>
      <c r="H73" s="17" t="n"/>
      <c r="I73" s="12">
        <f>IF(OR(A73="",C73=""),"",IFERROR(LOOKUP(2,1/(('سجل الحركة'!$B$5:$B$1004=C73)*('سجل الحركة'!$T$5:$T$1004&lt;=A73+B73)*('سجل الحركة'!$U$5:$U$1004&gt;=A73+B73)),'سجل الحركة'!$D$5:$D$1004),"غير محدد - راجِع"))</f>
        <v/>
      </c>
      <c r="J73" s="10" t="n"/>
      <c r="K73" s="11" t="n"/>
      <c r="L73" s="11" t="n"/>
    </row>
    <row r="74">
      <c r="A74" s="10" t="n"/>
      <c r="B74" s="13" t="n"/>
      <c r="C74" s="11" t="n"/>
      <c r="D74" s="12">
        <f>IF(C74="","",IFERROR(VLOOKUP(C74,'السيارات'!$A$5:$F$104,6,FALSE),""))</f>
        <v/>
      </c>
      <c r="E74" s="11" t="n"/>
      <c r="F74" s="21" t="n"/>
      <c r="G74" s="11" t="n"/>
      <c r="H74" s="17" t="n"/>
      <c r="I74" s="12">
        <f>IF(OR(A74="",C74=""),"",IFERROR(LOOKUP(2,1/(('سجل الحركة'!$B$5:$B$1004=C74)*('سجل الحركة'!$T$5:$T$1004&lt;=A74+B74)*('سجل الحركة'!$U$5:$U$1004&gt;=A74+B74)),'سجل الحركة'!$D$5:$D$1004),"غير محدد - راجِع"))</f>
        <v/>
      </c>
      <c r="J74" s="10" t="n"/>
      <c r="K74" s="11" t="n"/>
      <c r="L74" s="11" t="n"/>
    </row>
    <row r="75">
      <c r="A75" s="10" t="n"/>
      <c r="B75" s="13" t="n"/>
      <c r="C75" s="11" t="n"/>
      <c r="D75" s="12">
        <f>IF(C75="","",IFERROR(VLOOKUP(C75,'السيارات'!$A$5:$F$104,6,FALSE),""))</f>
        <v/>
      </c>
      <c r="E75" s="11" t="n"/>
      <c r="F75" s="21" t="n"/>
      <c r="G75" s="11" t="n"/>
      <c r="H75" s="17" t="n"/>
      <c r="I75" s="12">
        <f>IF(OR(A75="",C75=""),"",IFERROR(LOOKUP(2,1/(('سجل الحركة'!$B$5:$B$1004=C75)*('سجل الحركة'!$T$5:$T$1004&lt;=A75+B75)*('سجل الحركة'!$U$5:$U$1004&gt;=A75+B75)),'سجل الحركة'!$D$5:$D$1004),"غير محدد - راجِع"))</f>
        <v/>
      </c>
      <c r="J75" s="10" t="n"/>
      <c r="K75" s="11" t="n"/>
      <c r="L75" s="11" t="n"/>
    </row>
    <row r="76">
      <c r="A76" s="10" t="n"/>
      <c r="B76" s="13" t="n"/>
      <c r="C76" s="11" t="n"/>
      <c r="D76" s="12">
        <f>IF(C76="","",IFERROR(VLOOKUP(C76,'السيارات'!$A$5:$F$104,6,FALSE),""))</f>
        <v/>
      </c>
      <c r="E76" s="11" t="n"/>
      <c r="F76" s="21" t="n"/>
      <c r="G76" s="11" t="n"/>
      <c r="H76" s="17" t="n"/>
      <c r="I76" s="12">
        <f>IF(OR(A76="",C76=""),"",IFERROR(LOOKUP(2,1/(('سجل الحركة'!$B$5:$B$1004=C76)*('سجل الحركة'!$T$5:$T$1004&lt;=A76+B76)*('سجل الحركة'!$U$5:$U$1004&gt;=A76+B76)),'سجل الحركة'!$D$5:$D$1004),"غير محدد - راجِع"))</f>
        <v/>
      </c>
      <c r="J76" s="10" t="n"/>
      <c r="K76" s="11" t="n"/>
      <c r="L76" s="11" t="n"/>
    </row>
    <row r="77">
      <c r="A77" s="10" t="n"/>
      <c r="B77" s="13" t="n"/>
      <c r="C77" s="11" t="n"/>
      <c r="D77" s="12">
        <f>IF(C77="","",IFERROR(VLOOKUP(C77,'السيارات'!$A$5:$F$104,6,FALSE),""))</f>
        <v/>
      </c>
      <c r="E77" s="11" t="n"/>
      <c r="F77" s="21" t="n"/>
      <c r="G77" s="11" t="n"/>
      <c r="H77" s="17" t="n"/>
      <c r="I77" s="12">
        <f>IF(OR(A77="",C77=""),"",IFERROR(LOOKUP(2,1/(('سجل الحركة'!$B$5:$B$1004=C77)*('سجل الحركة'!$T$5:$T$1004&lt;=A77+B77)*('سجل الحركة'!$U$5:$U$1004&gt;=A77+B77)),'سجل الحركة'!$D$5:$D$1004),"غير محدد - راجِع"))</f>
        <v/>
      </c>
      <c r="J77" s="10" t="n"/>
      <c r="K77" s="11" t="n"/>
      <c r="L77" s="11" t="n"/>
    </row>
    <row r="78">
      <c r="A78" s="10" t="n"/>
      <c r="B78" s="13" t="n"/>
      <c r="C78" s="11" t="n"/>
      <c r="D78" s="12">
        <f>IF(C78="","",IFERROR(VLOOKUP(C78,'السيارات'!$A$5:$F$104,6,FALSE),""))</f>
        <v/>
      </c>
      <c r="E78" s="11" t="n"/>
      <c r="F78" s="21" t="n"/>
      <c r="G78" s="11" t="n"/>
      <c r="H78" s="17" t="n"/>
      <c r="I78" s="12">
        <f>IF(OR(A78="",C78=""),"",IFERROR(LOOKUP(2,1/(('سجل الحركة'!$B$5:$B$1004=C78)*('سجل الحركة'!$T$5:$T$1004&lt;=A78+B78)*('سجل الحركة'!$U$5:$U$1004&gt;=A78+B78)),'سجل الحركة'!$D$5:$D$1004),"غير محدد - راجِع"))</f>
        <v/>
      </c>
      <c r="J78" s="10" t="n"/>
      <c r="K78" s="11" t="n"/>
      <c r="L78" s="11" t="n"/>
    </row>
    <row r="79">
      <c r="A79" s="10" t="n"/>
      <c r="B79" s="13" t="n"/>
      <c r="C79" s="11" t="n"/>
      <c r="D79" s="12">
        <f>IF(C79="","",IFERROR(VLOOKUP(C79,'السيارات'!$A$5:$F$104,6,FALSE),""))</f>
        <v/>
      </c>
      <c r="E79" s="11" t="n"/>
      <c r="F79" s="21" t="n"/>
      <c r="G79" s="11" t="n"/>
      <c r="H79" s="17" t="n"/>
      <c r="I79" s="12">
        <f>IF(OR(A79="",C79=""),"",IFERROR(LOOKUP(2,1/(('سجل الحركة'!$B$5:$B$1004=C79)*('سجل الحركة'!$T$5:$T$1004&lt;=A79+B79)*('سجل الحركة'!$U$5:$U$1004&gt;=A79+B79)),'سجل الحركة'!$D$5:$D$1004),"غير محدد - راجِع"))</f>
        <v/>
      </c>
      <c r="J79" s="10" t="n"/>
      <c r="K79" s="11" t="n"/>
      <c r="L79" s="11" t="n"/>
    </row>
    <row r="80">
      <c r="A80" s="10" t="n"/>
      <c r="B80" s="13" t="n"/>
      <c r="C80" s="11" t="n"/>
      <c r="D80" s="12">
        <f>IF(C80="","",IFERROR(VLOOKUP(C80,'السيارات'!$A$5:$F$104,6,FALSE),""))</f>
        <v/>
      </c>
      <c r="E80" s="11" t="n"/>
      <c r="F80" s="21" t="n"/>
      <c r="G80" s="11" t="n"/>
      <c r="H80" s="17" t="n"/>
      <c r="I80" s="12">
        <f>IF(OR(A80="",C80=""),"",IFERROR(LOOKUP(2,1/(('سجل الحركة'!$B$5:$B$1004=C80)*('سجل الحركة'!$T$5:$T$1004&lt;=A80+B80)*('سجل الحركة'!$U$5:$U$1004&gt;=A80+B80)),'سجل الحركة'!$D$5:$D$1004),"غير محدد - راجِع"))</f>
        <v/>
      </c>
      <c r="J80" s="10" t="n"/>
      <c r="K80" s="11" t="n"/>
      <c r="L80" s="11" t="n"/>
    </row>
    <row r="81">
      <c r="A81" s="10" t="n"/>
      <c r="B81" s="13" t="n"/>
      <c r="C81" s="11" t="n"/>
      <c r="D81" s="12">
        <f>IF(C81="","",IFERROR(VLOOKUP(C81,'السيارات'!$A$5:$F$104,6,FALSE),""))</f>
        <v/>
      </c>
      <c r="E81" s="11" t="n"/>
      <c r="F81" s="21" t="n"/>
      <c r="G81" s="11" t="n"/>
      <c r="H81" s="17" t="n"/>
      <c r="I81" s="12">
        <f>IF(OR(A81="",C81=""),"",IFERROR(LOOKUP(2,1/(('سجل الحركة'!$B$5:$B$1004=C81)*('سجل الحركة'!$T$5:$T$1004&lt;=A81+B81)*('سجل الحركة'!$U$5:$U$1004&gt;=A81+B81)),'سجل الحركة'!$D$5:$D$1004),"غير محدد - راجِع"))</f>
        <v/>
      </c>
      <c r="J81" s="10" t="n"/>
      <c r="K81" s="11" t="n"/>
      <c r="L81" s="11" t="n"/>
    </row>
    <row r="82">
      <c r="A82" s="10" t="n"/>
      <c r="B82" s="13" t="n"/>
      <c r="C82" s="11" t="n"/>
      <c r="D82" s="12">
        <f>IF(C82="","",IFERROR(VLOOKUP(C82,'السيارات'!$A$5:$F$104,6,FALSE),""))</f>
        <v/>
      </c>
      <c r="E82" s="11" t="n"/>
      <c r="F82" s="21" t="n"/>
      <c r="G82" s="11" t="n"/>
      <c r="H82" s="17" t="n"/>
      <c r="I82" s="12">
        <f>IF(OR(A82="",C82=""),"",IFERROR(LOOKUP(2,1/(('سجل الحركة'!$B$5:$B$1004=C82)*('سجل الحركة'!$T$5:$T$1004&lt;=A82+B82)*('سجل الحركة'!$U$5:$U$1004&gt;=A82+B82)),'سجل الحركة'!$D$5:$D$1004),"غير محدد - راجِع"))</f>
        <v/>
      </c>
      <c r="J82" s="10" t="n"/>
      <c r="K82" s="11" t="n"/>
      <c r="L82" s="11" t="n"/>
    </row>
    <row r="83">
      <c r="A83" s="10" t="n"/>
      <c r="B83" s="13" t="n"/>
      <c r="C83" s="11" t="n"/>
      <c r="D83" s="12">
        <f>IF(C83="","",IFERROR(VLOOKUP(C83,'السيارات'!$A$5:$F$104,6,FALSE),""))</f>
        <v/>
      </c>
      <c r="E83" s="11" t="n"/>
      <c r="F83" s="21" t="n"/>
      <c r="G83" s="11" t="n"/>
      <c r="H83" s="17" t="n"/>
      <c r="I83" s="12">
        <f>IF(OR(A83="",C83=""),"",IFERROR(LOOKUP(2,1/(('سجل الحركة'!$B$5:$B$1004=C83)*('سجل الحركة'!$T$5:$T$1004&lt;=A83+B83)*('سجل الحركة'!$U$5:$U$1004&gt;=A83+B83)),'سجل الحركة'!$D$5:$D$1004),"غير محدد - راجِع"))</f>
        <v/>
      </c>
      <c r="J83" s="10" t="n"/>
      <c r="K83" s="11" t="n"/>
      <c r="L83" s="11" t="n"/>
    </row>
    <row r="84">
      <c r="A84" s="10" t="n"/>
      <c r="B84" s="13" t="n"/>
      <c r="C84" s="11" t="n"/>
      <c r="D84" s="12">
        <f>IF(C84="","",IFERROR(VLOOKUP(C84,'السيارات'!$A$5:$F$104,6,FALSE),""))</f>
        <v/>
      </c>
      <c r="E84" s="11" t="n"/>
      <c r="F84" s="21" t="n"/>
      <c r="G84" s="11" t="n"/>
      <c r="H84" s="17" t="n"/>
      <c r="I84" s="12">
        <f>IF(OR(A84="",C84=""),"",IFERROR(LOOKUP(2,1/(('سجل الحركة'!$B$5:$B$1004=C84)*('سجل الحركة'!$T$5:$T$1004&lt;=A84+B84)*('سجل الحركة'!$U$5:$U$1004&gt;=A84+B84)),'سجل الحركة'!$D$5:$D$1004),"غير محدد - راجِع"))</f>
        <v/>
      </c>
      <c r="J84" s="10" t="n"/>
      <c r="K84" s="11" t="n"/>
      <c r="L84" s="11" t="n"/>
    </row>
    <row r="85">
      <c r="A85" s="10" t="n"/>
      <c r="B85" s="13" t="n"/>
      <c r="C85" s="11" t="n"/>
      <c r="D85" s="12">
        <f>IF(C85="","",IFERROR(VLOOKUP(C85,'السيارات'!$A$5:$F$104,6,FALSE),""))</f>
        <v/>
      </c>
      <c r="E85" s="11" t="n"/>
      <c r="F85" s="21" t="n"/>
      <c r="G85" s="11" t="n"/>
      <c r="H85" s="17" t="n"/>
      <c r="I85" s="12">
        <f>IF(OR(A85="",C85=""),"",IFERROR(LOOKUP(2,1/(('سجل الحركة'!$B$5:$B$1004=C85)*('سجل الحركة'!$T$5:$T$1004&lt;=A85+B85)*('سجل الحركة'!$U$5:$U$1004&gt;=A85+B85)),'سجل الحركة'!$D$5:$D$1004),"غير محدد - راجِع"))</f>
        <v/>
      </c>
      <c r="J85" s="10" t="n"/>
      <c r="K85" s="11" t="n"/>
      <c r="L85" s="11" t="n"/>
    </row>
    <row r="86">
      <c r="A86" s="10" t="n"/>
      <c r="B86" s="13" t="n"/>
      <c r="C86" s="11" t="n"/>
      <c r="D86" s="12">
        <f>IF(C86="","",IFERROR(VLOOKUP(C86,'السيارات'!$A$5:$F$104,6,FALSE),""))</f>
        <v/>
      </c>
      <c r="E86" s="11" t="n"/>
      <c r="F86" s="21" t="n"/>
      <c r="G86" s="11" t="n"/>
      <c r="H86" s="17" t="n"/>
      <c r="I86" s="12">
        <f>IF(OR(A86="",C86=""),"",IFERROR(LOOKUP(2,1/(('سجل الحركة'!$B$5:$B$1004=C86)*('سجل الحركة'!$T$5:$T$1004&lt;=A86+B86)*('سجل الحركة'!$U$5:$U$1004&gt;=A86+B86)),'سجل الحركة'!$D$5:$D$1004),"غير محدد - راجِع"))</f>
        <v/>
      </c>
      <c r="J86" s="10" t="n"/>
      <c r="K86" s="11" t="n"/>
      <c r="L86" s="11" t="n"/>
    </row>
    <row r="87">
      <c r="A87" s="10" t="n"/>
      <c r="B87" s="13" t="n"/>
      <c r="C87" s="11" t="n"/>
      <c r="D87" s="12">
        <f>IF(C87="","",IFERROR(VLOOKUP(C87,'السيارات'!$A$5:$F$104,6,FALSE),""))</f>
        <v/>
      </c>
      <c r="E87" s="11" t="n"/>
      <c r="F87" s="21" t="n"/>
      <c r="G87" s="11" t="n"/>
      <c r="H87" s="17" t="n"/>
      <c r="I87" s="12">
        <f>IF(OR(A87="",C87=""),"",IFERROR(LOOKUP(2,1/(('سجل الحركة'!$B$5:$B$1004=C87)*('سجل الحركة'!$T$5:$T$1004&lt;=A87+B87)*('سجل الحركة'!$U$5:$U$1004&gt;=A87+B87)),'سجل الحركة'!$D$5:$D$1004),"غير محدد - راجِع"))</f>
        <v/>
      </c>
      <c r="J87" s="10" t="n"/>
      <c r="K87" s="11" t="n"/>
      <c r="L87" s="11" t="n"/>
    </row>
    <row r="88">
      <c r="A88" s="10" t="n"/>
      <c r="B88" s="13" t="n"/>
      <c r="C88" s="11" t="n"/>
      <c r="D88" s="12">
        <f>IF(C88="","",IFERROR(VLOOKUP(C88,'السيارات'!$A$5:$F$104,6,FALSE),""))</f>
        <v/>
      </c>
      <c r="E88" s="11" t="n"/>
      <c r="F88" s="21" t="n"/>
      <c r="G88" s="11" t="n"/>
      <c r="H88" s="17" t="n"/>
      <c r="I88" s="12">
        <f>IF(OR(A88="",C88=""),"",IFERROR(LOOKUP(2,1/(('سجل الحركة'!$B$5:$B$1004=C88)*('سجل الحركة'!$T$5:$T$1004&lt;=A88+B88)*('سجل الحركة'!$U$5:$U$1004&gt;=A88+B88)),'سجل الحركة'!$D$5:$D$1004),"غير محدد - راجِع"))</f>
        <v/>
      </c>
      <c r="J88" s="10" t="n"/>
      <c r="K88" s="11" t="n"/>
      <c r="L88" s="11" t="n"/>
    </row>
    <row r="89">
      <c r="A89" s="10" t="n"/>
      <c r="B89" s="13" t="n"/>
      <c r="C89" s="11" t="n"/>
      <c r="D89" s="12">
        <f>IF(C89="","",IFERROR(VLOOKUP(C89,'السيارات'!$A$5:$F$104,6,FALSE),""))</f>
        <v/>
      </c>
      <c r="E89" s="11" t="n"/>
      <c r="F89" s="21" t="n"/>
      <c r="G89" s="11" t="n"/>
      <c r="H89" s="17" t="n"/>
      <c r="I89" s="12">
        <f>IF(OR(A89="",C89=""),"",IFERROR(LOOKUP(2,1/(('سجل الحركة'!$B$5:$B$1004=C89)*('سجل الحركة'!$T$5:$T$1004&lt;=A89+B89)*('سجل الحركة'!$U$5:$U$1004&gt;=A89+B89)),'سجل الحركة'!$D$5:$D$1004),"غير محدد - راجِع"))</f>
        <v/>
      </c>
      <c r="J89" s="10" t="n"/>
      <c r="K89" s="11" t="n"/>
      <c r="L89" s="11" t="n"/>
    </row>
    <row r="90">
      <c r="A90" s="10" t="n"/>
      <c r="B90" s="13" t="n"/>
      <c r="C90" s="11" t="n"/>
      <c r="D90" s="12">
        <f>IF(C90="","",IFERROR(VLOOKUP(C90,'السيارات'!$A$5:$F$104,6,FALSE),""))</f>
        <v/>
      </c>
      <c r="E90" s="11" t="n"/>
      <c r="F90" s="21" t="n"/>
      <c r="G90" s="11" t="n"/>
      <c r="H90" s="17" t="n"/>
      <c r="I90" s="12">
        <f>IF(OR(A90="",C90=""),"",IFERROR(LOOKUP(2,1/(('سجل الحركة'!$B$5:$B$1004=C90)*('سجل الحركة'!$T$5:$T$1004&lt;=A90+B90)*('سجل الحركة'!$U$5:$U$1004&gt;=A90+B90)),'سجل الحركة'!$D$5:$D$1004),"غير محدد - راجِع"))</f>
        <v/>
      </c>
      <c r="J90" s="10" t="n"/>
      <c r="K90" s="11" t="n"/>
      <c r="L90" s="11" t="n"/>
    </row>
    <row r="91">
      <c r="A91" s="10" t="n"/>
      <c r="B91" s="13" t="n"/>
      <c r="C91" s="11" t="n"/>
      <c r="D91" s="12">
        <f>IF(C91="","",IFERROR(VLOOKUP(C91,'السيارات'!$A$5:$F$104,6,FALSE),""))</f>
        <v/>
      </c>
      <c r="E91" s="11" t="n"/>
      <c r="F91" s="21" t="n"/>
      <c r="G91" s="11" t="n"/>
      <c r="H91" s="17" t="n"/>
      <c r="I91" s="12">
        <f>IF(OR(A91="",C91=""),"",IFERROR(LOOKUP(2,1/(('سجل الحركة'!$B$5:$B$1004=C91)*('سجل الحركة'!$T$5:$T$1004&lt;=A91+B91)*('سجل الحركة'!$U$5:$U$1004&gt;=A91+B91)),'سجل الحركة'!$D$5:$D$1004),"غير محدد - راجِع"))</f>
        <v/>
      </c>
      <c r="J91" s="10" t="n"/>
      <c r="K91" s="11" t="n"/>
      <c r="L91" s="11" t="n"/>
    </row>
    <row r="92">
      <c r="A92" s="10" t="n"/>
      <c r="B92" s="13" t="n"/>
      <c r="C92" s="11" t="n"/>
      <c r="D92" s="12">
        <f>IF(C92="","",IFERROR(VLOOKUP(C92,'السيارات'!$A$5:$F$104,6,FALSE),""))</f>
        <v/>
      </c>
      <c r="E92" s="11" t="n"/>
      <c r="F92" s="21" t="n"/>
      <c r="G92" s="11" t="n"/>
      <c r="H92" s="17" t="n"/>
      <c r="I92" s="12">
        <f>IF(OR(A92="",C92=""),"",IFERROR(LOOKUP(2,1/(('سجل الحركة'!$B$5:$B$1004=C92)*('سجل الحركة'!$T$5:$T$1004&lt;=A92+B92)*('سجل الحركة'!$U$5:$U$1004&gt;=A92+B92)),'سجل الحركة'!$D$5:$D$1004),"غير محدد - راجِع"))</f>
        <v/>
      </c>
      <c r="J92" s="10" t="n"/>
      <c r="K92" s="11" t="n"/>
      <c r="L92" s="11" t="n"/>
    </row>
    <row r="93">
      <c r="A93" s="10" t="n"/>
      <c r="B93" s="13" t="n"/>
      <c r="C93" s="11" t="n"/>
      <c r="D93" s="12">
        <f>IF(C93="","",IFERROR(VLOOKUP(C93,'السيارات'!$A$5:$F$104,6,FALSE),""))</f>
        <v/>
      </c>
      <c r="E93" s="11" t="n"/>
      <c r="F93" s="21" t="n"/>
      <c r="G93" s="11" t="n"/>
      <c r="H93" s="17" t="n"/>
      <c r="I93" s="12">
        <f>IF(OR(A93="",C93=""),"",IFERROR(LOOKUP(2,1/(('سجل الحركة'!$B$5:$B$1004=C93)*('سجل الحركة'!$T$5:$T$1004&lt;=A93+B93)*('سجل الحركة'!$U$5:$U$1004&gt;=A93+B93)),'سجل الحركة'!$D$5:$D$1004),"غير محدد - راجِع"))</f>
        <v/>
      </c>
      <c r="J93" s="10" t="n"/>
      <c r="K93" s="11" t="n"/>
      <c r="L93" s="11" t="n"/>
    </row>
    <row r="94">
      <c r="A94" s="10" t="n"/>
      <c r="B94" s="13" t="n"/>
      <c r="C94" s="11" t="n"/>
      <c r="D94" s="12">
        <f>IF(C94="","",IFERROR(VLOOKUP(C94,'السيارات'!$A$5:$F$104,6,FALSE),""))</f>
        <v/>
      </c>
      <c r="E94" s="11" t="n"/>
      <c r="F94" s="21" t="n"/>
      <c r="G94" s="11" t="n"/>
      <c r="H94" s="17" t="n"/>
      <c r="I94" s="12">
        <f>IF(OR(A94="",C94=""),"",IFERROR(LOOKUP(2,1/(('سجل الحركة'!$B$5:$B$1004=C94)*('سجل الحركة'!$T$5:$T$1004&lt;=A94+B94)*('سجل الحركة'!$U$5:$U$1004&gt;=A94+B94)),'سجل الحركة'!$D$5:$D$1004),"غير محدد - راجِع"))</f>
        <v/>
      </c>
      <c r="J94" s="10" t="n"/>
      <c r="K94" s="11" t="n"/>
      <c r="L94" s="11" t="n"/>
    </row>
    <row r="95">
      <c r="A95" s="10" t="n"/>
      <c r="B95" s="13" t="n"/>
      <c r="C95" s="11" t="n"/>
      <c r="D95" s="12">
        <f>IF(C95="","",IFERROR(VLOOKUP(C95,'السيارات'!$A$5:$F$104,6,FALSE),""))</f>
        <v/>
      </c>
      <c r="E95" s="11" t="n"/>
      <c r="F95" s="21" t="n"/>
      <c r="G95" s="11" t="n"/>
      <c r="H95" s="17" t="n"/>
      <c r="I95" s="12">
        <f>IF(OR(A95="",C95=""),"",IFERROR(LOOKUP(2,1/(('سجل الحركة'!$B$5:$B$1004=C95)*('سجل الحركة'!$T$5:$T$1004&lt;=A95+B95)*('سجل الحركة'!$U$5:$U$1004&gt;=A95+B95)),'سجل الحركة'!$D$5:$D$1004),"غير محدد - راجِع"))</f>
        <v/>
      </c>
      <c r="J95" s="10" t="n"/>
      <c r="K95" s="11" t="n"/>
      <c r="L95" s="11" t="n"/>
    </row>
    <row r="96">
      <c r="A96" s="10" t="n"/>
      <c r="B96" s="13" t="n"/>
      <c r="C96" s="11" t="n"/>
      <c r="D96" s="12">
        <f>IF(C96="","",IFERROR(VLOOKUP(C96,'السيارات'!$A$5:$F$104,6,FALSE),""))</f>
        <v/>
      </c>
      <c r="E96" s="11" t="n"/>
      <c r="F96" s="21" t="n"/>
      <c r="G96" s="11" t="n"/>
      <c r="H96" s="17" t="n"/>
      <c r="I96" s="12">
        <f>IF(OR(A96="",C96=""),"",IFERROR(LOOKUP(2,1/(('سجل الحركة'!$B$5:$B$1004=C96)*('سجل الحركة'!$T$5:$T$1004&lt;=A96+B96)*('سجل الحركة'!$U$5:$U$1004&gt;=A96+B96)),'سجل الحركة'!$D$5:$D$1004),"غير محدد - راجِع"))</f>
        <v/>
      </c>
      <c r="J96" s="10" t="n"/>
      <c r="K96" s="11" t="n"/>
      <c r="L96" s="11" t="n"/>
    </row>
    <row r="97">
      <c r="A97" s="10" t="n"/>
      <c r="B97" s="13" t="n"/>
      <c r="C97" s="11" t="n"/>
      <c r="D97" s="12">
        <f>IF(C97="","",IFERROR(VLOOKUP(C97,'السيارات'!$A$5:$F$104,6,FALSE),""))</f>
        <v/>
      </c>
      <c r="E97" s="11" t="n"/>
      <c r="F97" s="21" t="n"/>
      <c r="G97" s="11" t="n"/>
      <c r="H97" s="17" t="n"/>
      <c r="I97" s="12">
        <f>IF(OR(A97="",C97=""),"",IFERROR(LOOKUP(2,1/(('سجل الحركة'!$B$5:$B$1004=C97)*('سجل الحركة'!$T$5:$T$1004&lt;=A97+B97)*('سجل الحركة'!$U$5:$U$1004&gt;=A97+B97)),'سجل الحركة'!$D$5:$D$1004),"غير محدد - راجِع"))</f>
        <v/>
      </c>
      <c r="J97" s="10" t="n"/>
      <c r="K97" s="11" t="n"/>
      <c r="L97" s="11" t="n"/>
    </row>
    <row r="98">
      <c r="A98" s="10" t="n"/>
      <c r="B98" s="13" t="n"/>
      <c r="C98" s="11" t="n"/>
      <c r="D98" s="12">
        <f>IF(C98="","",IFERROR(VLOOKUP(C98,'السيارات'!$A$5:$F$104,6,FALSE),""))</f>
        <v/>
      </c>
      <c r="E98" s="11" t="n"/>
      <c r="F98" s="21" t="n"/>
      <c r="G98" s="11" t="n"/>
      <c r="H98" s="17" t="n"/>
      <c r="I98" s="12">
        <f>IF(OR(A98="",C98=""),"",IFERROR(LOOKUP(2,1/(('سجل الحركة'!$B$5:$B$1004=C98)*('سجل الحركة'!$T$5:$T$1004&lt;=A98+B98)*('سجل الحركة'!$U$5:$U$1004&gt;=A98+B98)),'سجل الحركة'!$D$5:$D$1004),"غير محدد - راجِع"))</f>
        <v/>
      </c>
      <c r="J98" s="10" t="n"/>
      <c r="K98" s="11" t="n"/>
      <c r="L98" s="11" t="n"/>
    </row>
    <row r="99">
      <c r="A99" s="10" t="n"/>
      <c r="B99" s="13" t="n"/>
      <c r="C99" s="11" t="n"/>
      <c r="D99" s="12">
        <f>IF(C99="","",IFERROR(VLOOKUP(C99,'السيارات'!$A$5:$F$104,6,FALSE),""))</f>
        <v/>
      </c>
      <c r="E99" s="11" t="n"/>
      <c r="F99" s="21" t="n"/>
      <c r="G99" s="11" t="n"/>
      <c r="H99" s="17" t="n"/>
      <c r="I99" s="12">
        <f>IF(OR(A99="",C99=""),"",IFERROR(LOOKUP(2,1/(('سجل الحركة'!$B$5:$B$1004=C99)*('سجل الحركة'!$T$5:$T$1004&lt;=A99+B99)*('سجل الحركة'!$U$5:$U$1004&gt;=A99+B99)),'سجل الحركة'!$D$5:$D$1004),"غير محدد - راجِع"))</f>
        <v/>
      </c>
      <c r="J99" s="10" t="n"/>
      <c r="K99" s="11" t="n"/>
      <c r="L99" s="11" t="n"/>
    </row>
    <row r="100">
      <c r="A100" s="10" t="n"/>
      <c r="B100" s="13" t="n"/>
      <c r="C100" s="11" t="n"/>
      <c r="D100" s="12">
        <f>IF(C100="","",IFERROR(VLOOKUP(C100,'السيارات'!$A$5:$F$104,6,FALSE),""))</f>
        <v/>
      </c>
      <c r="E100" s="11" t="n"/>
      <c r="F100" s="21" t="n"/>
      <c r="G100" s="11" t="n"/>
      <c r="H100" s="17" t="n"/>
      <c r="I100" s="12">
        <f>IF(OR(A100="",C100=""),"",IFERROR(LOOKUP(2,1/(('سجل الحركة'!$B$5:$B$1004=C100)*('سجل الحركة'!$T$5:$T$1004&lt;=A100+B100)*('سجل الحركة'!$U$5:$U$1004&gt;=A100+B100)),'سجل الحركة'!$D$5:$D$1004),"غير محدد - راجِع"))</f>
        <v/>
      </c>
      <c r="J100" s="10" t="n"/>
      <c r="K100" s="11" t="n"/>
      <c r="L100" s="11" t="n"/>
    </row>
    <row r="101">
      <c r="A101" s="10" t="n"/>
      <c r="B101" s="13" t="n"/>
      <c r="C101" s="11" t="n"/>
      <c r="D101" s="12">
        <f>IF(C101="","",IFERROR(VLOOKUP(C101,'السيارات'!$A$5:$F$104,6,FALSE),""))</f>
        <v/>
      </c>
      <c r="E101" s="11" t="n"/>
      <c r="F101" s="21" t="n"/>
      <c r="G101" s="11" t="n"/>
      <c r="H101" s="17" t="n"/>
      <c r="I101" s="12">
        <f>IF(OR(A101="",C101=""),"",IFERROR(LOOKUP(2,1/(('سجل الحركة'!$B$5:$B$1004=C101)*('سجل الحركة'!$T$5:$T$1004&lt;=A101+B101)*('سجل الحركة'!$U$5:$U$1004&gt;=A101+B101)),'سجل الحركة'!$D$5:$D$1004),"غير محدد - راجِع"))</f>
        <v/>
      </c>
      <c r="J101" s="10" t="n"/>
      <c r="K101" s="11" t="n"/>
      <c r="L101" s="11" t="n"/>
    </row>
    <row r="102">
      <c r="A102" s="10" t="n"/>
      <c r="B102" s="13" t="n"/>
      <c r="C102" s="11" t="n"/>
      <c r="D102" s="12">
        <f>IF(C102="","",IFERROR(VLOOKUP(C102,'السيارات'!$A$5:$F$104,6,FALSE),""))</f>
        <v/>
      </c>
      <c r="E102" s="11" t="n"/>
      <c r="F102" s="21" t="n"/>
      <c r="G102" s="11" t="n"/>
      <c r="H102" s="17" t="n"/>
      <c r="I102" s="12">
        <f>IF(OR(A102="",C102=""),"",IFERROR(LOOKUP(2,1/(('سجل الحركة'!$B$5:$B$1004=C102)*('سجل الحركة'!$T$5:$T$1004&lt;=A102+B102)*('سجل الحركة'!$U$5:$U$1004&gt;=A102+B102)),'سجل الحركة'!$D$5:$D$1004),"غير محدد - راجِع"))</f>
        <v/>
      </c>
      <c r="J102" s="10" t="n"/>
      <c r="K102" s="11" t="n"/>
      <c r="L102" s="11" t="n"/>
    </row>
    <row r="103">
      <c r="A103" s="10" t="n"/>
      <c r="B103" s="13" t="n"/>
      <c r="C103" s="11" t="n"/>
      <c r="D103" s="12">
        <f>IF(C103="","",IFERROR(VLOOKUP(C103,'السيارات'!$A$5:$F$104,6,FALSE),""))</f>
        <v/>
      </c>
      <c r="E103" s="11" t="n"/>
      <c r="F103" s="21" t="n"/>
      <c r="G103" s="11" t="n"/>
      <c r="H103" s="17" t="n"/>
      <c r="I103" s="12">
        <f>IF(OR(A103="",C103=""),"",IFERROR(LOOKUP(2,1/(('سجل الحركة'!$B$5:$B$1004=C103)*('سجل الحركة'!$T$5:$T$1004&lt;=A103+B103)*('سجل الحركة'!$U$5:$U$1004&gt;=A103+B103)),'سجل الحركة'!$D$5:$D$1004),"غير محدد - راجِع"))</f>
        <v/>
      </c>
      <c r="J103" s="10" t="n"/>
      <c r="K103" s="11" t="n"/>
      <c r="L103" s="11" t="n"/>
    </row>
    <row r="104">
      <c r="A104" s="10" t="n"/>
      <c r="B104" s="13" t="n"/>
      <c r="C104" s="11" t="n"/>
      <c r="D104" s="12">
        <f>IF(C104="","",IFERROR(VLOOKUP(C104,'السيارات'!$A$5:$F$104,6,FALSE),""))</f>
        <v/>
      </c>
      <c r="E104" s="11" t="n"/>
      <c r="F104" s="21" t="n"/>
      <c r="G104" s="11" t="n"/>
      <c r="H104" s="17" t="n"/>
      <c r="I104" s="12">
        <f>IF(OR(A104="",C104=""),"",IFERROR(LOOKUP(2,1/(('سجل الحركة'!$B$5:$B$1004=C104)*('سجل الحركة'!$T$5:$T$1004&lt;=A104+B104)*('سجل الحركة'!$U$5:$U$1004&gt;=A104+B104)),'سجل الحركة'!$D$5:$D$1004),"غير محدد - راجِع"))</f>
        <v/>
      </c>
      <c r="J104" s="10" t="n"/>
      <c r="K104" s="11" t="n"/>
      <c r="L104" s="11" t="n"/>
    </row>
    <row r="105">
      <c r="A105" s="10" t="n"/>
      <c r="B105" s="13" t="n"/>
      <c r="C105" s="11" t="n"/>
      <c r="D105" s="12">
        <f>IF(C105="","",IFERROR(VLOOKUP(C105,'السيارات'!$A$5:$F$104,6,FALSE),""))</f>
        <v/>
      </c>
      <c r="E105" s="11" t="n"/>
      <c r="F105" s="21" t="n"/>
      <c r="G105" s="11" t="n"/>
      <c r="H105" s="17" t="n"/>
      <c r="I105" s="12">
        <f>IF(OR(A105="",C105=""),"",IFERROR(LOOKUP(2,1/(('سجل الحركة'!$B$5:$B$1004=C105)*('سجل الحركة'!$T$5:$T$1004&lt;=A105+B105)*('سجل الحركة'!$U$5:$U$1004&gt;=A105+B105)),'سجل الحركة'!$D$5:$D$1004),"غير محدد - راجِع"))</f>
        <v/>
      </c>
      <c r="J105" s="10" t="n"/>
      <c r="K105" s="11" t="n"/>
      <c r="L105" s="11" t="n"/>
    </row>
    <row r="106">
      <c r="A106" s="10" t="n"/>
      <c r="B106" s="13" t="n"/>
      <c r="C106" s="11" t="n"/>
      <c r="D106" s="12">
        <f>IF(C106="","",IFERROR(VLOOKUP(C106,'السيارات'!$A$5:$F$104,6,FALSE),""))</f>
        <v/>
      </c>
      <c r="E106" s="11" t="n"/>
      <c r="F106" s="21" t="n"/>
      <c r="G106" s="11" t="n"/>
      <c r="H106" s="17" t="n"/>
      <c r="I106" s="12">
        <f>IF(OR(A106="",C106=""),"",IFERROR(LOOKUP(2,1/(('سجل الحركة'!$B$5:$B$1004=C106)*('سجل الحركة'!$T$5:$T$1004&lt;=A106+B106)*('سجل الحركة'!$U$5:$U$1004&gt;=A106+B106)),'سجل الحركة'!$D$5:$D$1004),"غير محدد - راجِع"))</f>
        <v/>
      </c>
      <c r="J106" s="10" t="n"/>
      <c r="K106" s="11" t="n"/>
      <c r="L106" s="11" t="n"/>
    </row>
    <row r="107">
      <c r="A107" s="10" t="n"/>
      <c r="B107" s="13" t="n"/>
      <c r="C107" s="11" t="n"/>
      <c r="D107" s="12">
        <f>IF(C107="","",IFERROR(VLOOKUP(C107,'السيارات'!$A$5:$F$104,6,FALSE),""))</f>
        <v/>
      </c>
      <c r="E107" s="11" t="n"/>
      <c r="F107" s="21" t="n"/>
      <c r="G107" s="11" t="n"/>
      <c r="H107" s="17" t="n"/>
      <c r="I107" s="12">
        <f>IF(OR(A107="",C107=""),"",IFERROR(LOOKUP(2,1/(('سجل الحركة'!$B$5:$B$1004=C107)*('سجل الحركة'!$T$5:$T$1004&lt;=A107+B107)*('سجل الحركة'!$U$5:$U$1004&gt;=A107+B107)),'سجل الحركة'!$D$5:$D$1004),"غير محدد - راجِع"))</f>
        <v/>
      </c>
      <c r="J107" s="10" t="n"/>
      <c r="K107" s="11" t="n"/>
      <c r="L107" s="11" t="n"/>
    </row>
    <row r="108">
      <c r="A108" s="10" t="n"/>
      <c r="B108" s="13" t="n"/>
      <c r="C108" s="11" t="n"/>
      <c r="D108" s="12">
        <f>IF(C108="","",IFERROR(VLOOKUP(C108,'السيارات'!$A$5:$F$104,6,FALSE),""))</f>
        <v/>
      </c>
      <c r="E108" s="11" t="n"/>
      <c r="F108" s="21" t="n"/>
      <c r="G108" s="11" t="n"/>
      <c r="H108" s="17" t="n"/>
      <c r="I108" s="12">
        <f>IF(OR(A108="",C108=""),"",IFERROR(LOOKUP(2,1/(('سجل الحركة'!$B$5:$B$1004=C108)*('سجل الحركة'!$T$5:$T$1004&lt;=A108+B108)*('سجل الحركة'!$U$5:$U$1004&gt;=A108+B108)),'سجل الحركة'!$D$5:$D$1004),"غير محدد - راجِع"))</f>
        <v/>
      </c>
      <c r="J108" s="10" t="n"/>
      <c r="K108" s="11" t="n"/>
      <c r="L108" s="11" t="n"/>
    </row>
    <row r="109">
      <c r="A109" s="10" t="n"/>
      <c r="B109" s="13" t="n"/>
      <c r="C109" s="11" t="n"/>
      <c r="D109" s="12">
        <f>IF(C109="","",IFERROR(VLOOKUP(C109,'السيارات'!$A$5:$F$104,6,FALSE),""))</f>
        <v/>
      </c>
      <c r="E109" s="11" t="n"/>
      <c r="F109" s="21" t="n"/>
      <c r="G109" s="11" t="n"/>
      <c r="H109" s="17" t="n"/>
      <c r="I109" s="12">
        <f>IF(OR(A109="",C109=""),"",IFERROR(LOOKUP(2,1/(('سجل الحركة'!$B$5:$B$1004=C109)*('سجل الحركة'!$T$5:$T$1004&lt;=A109+B109)*('سجل الحركة'!$U$5:$U$1004&gt;=A109+B109)),'سجل الحركة'!$D$5:$D$1004),"غير محدد - راجِع"))</f>
        <v/>
      </c>
      <c r="J109" s="10" t="n"/>
      <c r="K109" s="11" t="n"/>
      <c r="L109" s="11" t="n"/>
    </row>
    <row r="110">
      <c r="A110" s="10" t="n"/>
      <c r="B110" s="13" t="n"/>
      <c r="C110" s="11" t="n"/>
      <c r="D110" s="12">
        <f>IF(C110="","",IFERROR(VLOOKUP(C110,'السيارات'!$A$5:$F$104,6,FALSE),""))</f>
        <v/>
      </c>
      <c r="E110" s="11" t="n"/>
      <c r="F110" s="21" t="n"/>
      <c r="G110" s="11" t="n"/>
      <c r="H110" s="17" t="n"/>
      <c r="I110" s="12">
        <f>IF(OR(A110="",C110=""),"",IFERROR(LOOKUP(2,1/(('سجل الحركة'!$B$5:$B$1004=C110)*('سجل الحركة'!$T$5:$T$1004&lt;=A110+B110)*('سجل الحركة'!$U$5:$U$1004&gt;=A110+B110)),'سجل الحركة'!$D$5:$D$1004),"غير محدد - راجِع"))</f>
        <v/>
      </c>
      <c r="J110" s="10" t="n"/>
      <c r="K110" s="11" t="n"/>
      <c r="L110" s="11" t="n"/>
    </row>
    <row r="111">
      <c r="A111" s="10" t="n"/>
      <c r="B111" s="13" t="n"/>
      <c r="C111" s="11" t="n"/>
      <c r="D111" s="12">
        <f>IF(C111="","",IFERROR(VLOOKUP(C111,'السيارات'!$A$5:$F$104,6,FALSE),""))</f>
        <v/>
      </c>
      <c r="E111" s="11" t="n"/>
      <c r="F111" s="21" t="n"/>
      <c r="G111" s="11" t="n"/>
      <c r="H111" s="17" t="n"/>
      <c r="I111" s="12">
        <f>IF(OR(A111="",C111=""),"",IFERROR(LOOKUP(2,1/(('سجل الحركة'!$B$5:$B$1004=C111)*('سجل الحركة'!$T$5:$T$1004&lt;=A111+B111)*('سجل الحركة'!$U$5:$U$1004&gt;=A111+B111)),'سجل الحركة'!$D$5:$D$1004),"غير محدد - راجِع"))</f>
        <v/>
      </c>
      <c r="J111" s="10" t="n"/>
      <c r="K111" s="11" t="n"/>
      <c r="L111" s="11" t="n"/>
    </row>
    <row r="112">
      <c r="A112" s="10" t="n"/>
      <c r="B112" s="13" t="n"/>
      <c r="C112" s="11" t="n"/>
      <c r="D112" s="12">
        <f>IF(C112="","",IFERROR(VLOOKUP(C112,'السيارات'!$A$5:$F$104,6,FALSE),""))</f>
        <v/>
      </c>
      <c r="E112" s="11" t="n"/>
      <c r="F112" s="21" t="n"/>
      <c r="G112" s="11" t="n"/>
      <c r="H112" s="17" t="n"/>
      <c r="I112" s="12">
        <f>IF(OR(A112="",C112=""),"",IFERROR(LOOKUP(2,1/(('سجل الحركة'!$B$5:$B$1004=C112)*('سجل الحركة'!$T$5:$T$1004&lt;=A112+B112)*('سجل الحركة'!$U$5:$U$1004&gt;=A112+B112)),'سجل الحركة'!$D$5:$D$1004),"غير محدد - راجِع"))</f>
        <v/>
      </c>
      <c r="J112" s="10" t="n"/>
      <c r="K112" s="11" t="n"/>
      <c r="L112" s="11" t="n"/>
    </row>
    <row r="113">
      <c r="A113" s="10" t="n"/>
      <c r="B113" s="13" t="n"/>
      <c r="C113" s="11" t="n"/>
      <c r="D113" s="12">
        <f>IF(C113="","",IFERROR(VLOOKUP(C113,'السيارات'!$A$5:$F$104,6,FALSE),""))</f>
        <v/>
      </c>
      <c r="E113" s="11" t="n"/>
      <c r="F113" s="21" t="n"/>
      <c r="G113" s="11" t="n"/>
      <c r="H113" s="17" t="n"/>
      <c r="I113" s="12">
        <f>IF(OR(A113="",C113=""),"",IFERROR(LOOKUP(2,1/(('سجل الحركة'!$B$5:$B$1004=C113)*('سجل الحركة'!$T$5:$T$1004&lt;=A113+B113)*('سجل الحركة'!$U$5:$U$1004&gt;=A113+B113)),'سجل الحركة'!$D$5:$D$1004),"غير محدد - راجِع"))</f>
        <v/>
      </c>
      <c r="J113" s="10" t="n"/>
      <c r="K113" s="11" t="n"/>
      <c r="L113" s="11" t="n"/>
    </row>
    <row r="114">
      <c r="A114" s="10" t="n"/>
      <c r="B114" s="13" t="n"/>
      <c r="C114" s="11" t="n"/>
      <c r="D114" s="12">
        <f>IF(C114="","",IFERROR(VLOOKUP(C114,'السيارات'!$A$5:$F$104,6,FALSE),""))</f>
        <v/>
      </c>
      <c r="E114" s="11" t="n"/>
      <c r="F114" s="21" t="n"/>
      <c r="G114" s="11" t="n"/>
      <c r="H114" s="17" t="n"/>
      <c r="I114" s="12">
        <f>IF(OR(A114="",C114=""),"",IFERROR(LOOKUP(2,1/(('سجل الحركة'!$B$5:$B$1004=C114)*('سجل الحركة'!$T$5:$T$1004&lt;=A114+B114)*('سجل الحركة'!$U$5:$U$1004&gt;=A114+B114)),'سجل الحركة'!$D$5:$D$1004),"غير محدد - راجِع"))</f>
        <v/>
      </c>
      <c r="J114" s="10" t="n"/>
      <c r="K114" s="11" t="n"/>
      <c r="L114" s="11" t="n"/>
    </row>
    <row r="115">
      <c r="A115" s="10" t="n"/>
      <c r="B115" s="13" t="n"/>
      <c r="C115" s="11" t="n"/>
      <c r="D115" s="12">
        <f>IF(C115="","",IFERROR(VLOOKUP(C115,'السيارات'!$A$5:$F$104,6,FALSE),""))</f>
        <v/>
      </c>
      <c r="E115" s="11" t="n"/>
      <c r="F115" s="21" t="n"/>
      <c r="G115" s="11" t="n"/>
      <c r="H115" s="17" t="n"/>
      <c r="I115" s="12">
        <f>IF(OR(A115="",C115=""),"",IFERROR(LOOKUP(2,1/(('سجل الحركة'!$B$5:$B$1004=C115)*('سجل الحركة'!$T$5:$T$1004&lt;=A115+B115)*('سجل الحركة'!$U$5:$U$1004&gt;=A115+B115)),'سجل الحركة'!$D$5:$D$1004),"غير محدد - راجِع"))</f>
        <v/>
      </c>
      <c r="J115" s="10" t="n"/>
      <c r="K115" s="11" t="n"/>
      <c r="L115" s="11" t="n"/>
    </row>
    <row r="116">
      <c r="A116" s="10" t="n"/>
      <c r="B116" s="13" t="n"/>
      <c r="C116" s="11" t="n"/>
      <c r="D116" s="12">
        <f>IF(C116="","",IFERROR(VLOOKUP(C116,'السيارات'!$A$5:$F$104,6,FALSE),""))</f>
        <v/>
      </c>
      <c r="E116" s="11" t="n"/>
      <c r="F116" s="21" t="n"/>
      <c r="G116" s="11" t="n"/>
      <c r="H116" s="17" t="n"/>
      <c r="I116" s="12">
        <f>IF(OR(A116="",C116=""),"",IFERROR(LOOKUP(2,1/(('سجل الحركة'!$B$5:$B$1004=C116)*('سجل الحركة'!$T$5:$T$1004&lt;=A116+B116)*('سجل الحركة'!$U$5:$U$1004&gt;=A116+B116)),'سجل الحركة'!$D$5:$D$1004),"غير محدد - راجِع"))</f>
        <v/>
      </c>
      <c r="J116" s="10" t="n"/>
      <c r="K116" s="11" t="n"/>
      <c r="L116" s="11" t="n"/>
    </row>
    <row r="117">
      <c r="A117" s="10" t="n"/>
      <c r="B117" s="13" t="n"/>
      <c r="C117" s="11" t="n"/>
      <c r="D117" s="12">
        <f>IF(C117="","",IFERROR(VLOOKUP(C117,'السيارات'!$A$5:$F$104,6,FALSE),""))</f>
        <v/>
      </c>
      <c r="E117" s="11" t="n"/>
      <c r="F117" s="21" t="n"/>
      <c r="G117" s="11" t="n"/>
      <c r="H117" s="17" t="n"/>
      <c r="I117" s="12">
        <f>IF(OR(A117="",C117=""),"",IFERROR(LOOKUP(2,1/(('سجل الحركة'!$B$5:$B$1004=C117)*('سجل الحركة'!$T$5:$T$1004&lt;=A117+B117)*('سجل الحركة'!$U$5:$U$1004&gt;=A117+B117)),'سجل الحركة'!$D$5:$D$1004),"غير محدد - راجِع"))</f>
        <v/>
      </c>
      <c r="J117" s="10" t="n"/>
      <c r="K117" s="11" t="n"/>
      <c r="L117" s="11" t="n"/>
    </row>
    <row r="118">
      <c r="A118" s="10" t="n"/>
      <c r="B118" s="13" t="n"/>
      <c r="C118" s="11" t="n"/>
      <c r="D118" s="12">
        <f>IF(C118="","",IFERROR(VLOOKUP(C118,'السيارات'!$A$5:$F$104,6,FALSE),""))</f>
        <v/>
      </c>
      <c r="E118" s="11" t="n"/>
      <c r="F118" s="21" t="n"/>
      <c r="G118" s="11" t="n"/>
      <c r="H118" s="17" t="n"/>
      <c r="I118" s="12">
        <f>IF(OR(A118="",C118=""),"",IFERROR(LOOKUP(2,1/(('سجل الحركة'!$B$5:$B$1004=C118)*('سجل الحركة'!$T$5:$T$1004&lt;=A118+B118)*('سجل الحركة'!$U$5:$U$1004&gt;=A118+B118)),'سجل الحركة'!$D$5:$D$1004),"غير محدد - راجِع"))</f>
        <v/>
      </c>
      <c r="J118" s="10" t="n"/>
      <c r="K118" s="11" t="n"/>
      <c r="L118" s="11" t="n"/>
    </row>
    <row r="119">
      <c r="A119" s="10" t="n"/>
      <c r="B119" s="13" t="n"/>
      <c r="C119" s="11" t="n"/>
      <c r="D119" s="12">
        <f>IF(C119="","",IFERROR(VLOOKUP(C119,'السيارات'!$A$5:$F$104,6,FALSE),""))</f>
        <v/>
      </c>
      <c r="E119" s="11" t="n"/>
      <c r="F119" s="21" t="n"/>
      <c r="G119" s="11" t="n"/>
      <c r="H119" s="17" t="n"/>
      <c r="I119" s="12">
        <f>IF(OR(A119="",C119=""),"",IFERROR(LOOKUP(2,1/(('سجل الحركة'!$B$5:$B$1004=C119)*('سجل الحركة'!$T$5:$T$1004&lt;=A119+B119)*('سجل الحركة'!$U$5:$U$1004&gt;=A119+B119)),'سجل الحركة'!$D$5:$D$1004),"غير محدد - راجِع"))</f>
        <v/>
      </c>
      <c r="J119" s="10" t="n"/>
      <c r="K119" s="11" t="n"/>
      <c r="L119" s="11" t="n"/>
    </row>
    <row r="120">
      <c r="A120" s="10" t="n"/>
      <c r="B120" s="13" t="n"/>
      <c r="C120" s="11" t="n"/>
      <c r="D120" s="12">
        <f>IF(C120="","",IFERROR(VLOOKUP(C120,'السيارات'!$A$5:$F$104,6,FALSE),""))</f>
        <v/>
      </c>
      <c r="E120" s="11" t="n"/>
      <c r="F120" s="21" t="n"/>
      <c r="G120" s="11" t="n"/>
      <c r="H120" s="17" t="n"/>
      <c r="I120" s="12">
        <f>IF(OR(A120="",C120=""),"",IFERROR(LOOKUP(2,1/(('سجل الحركة'!$B$5:$B$1004=C120)*('سجل الحركة'!$T$5:$T$1004&lt;=A120+B120)*('سجل الحركة'!$U$5:$U$1004&gt;=A120+B120)),'سجل الحركة'!$D$5:$D$1004),"غير محدد - راجِع"))</f>
        <v/>
      </c>
      <c r="J120" s="10" t="n"/>
      <c r="K120" s="11" t="n"/>
      <c r="L120" s="11" t="n"/>
    </row>
    <row r="121">
      <c r="A121" s="10" t="n"/>
      <c r="B121" s="13" t="n"/>
      <c r="C121" s="11" t="n"/>
      <c r="D121" s="12">
        <f>IF(C121="","",IFERROR(VLOOKUP(C121,'السيارات'!$A$5:$F$104,6,FALSE),""))</f>
        <v/>
      </c>
      <c r="E121" s="11" t="n"/>
      <c r="F121" s="21" t="n"/>
      <c r="G121" s="11" t="n"/>
      <c r="H121" s="17" t="n"/>
      <c r="I121" s="12">
        <f>IF(OR(A121="",C121=""),"",IFERROR(LOOKUP(2,1/(('سجل الحركة'!$B$5:$B$1004=C121)*('سجل الحركة'!$T$5:$T$1004&lt;=A121+B121)*('سجل الحركة'!$U$5:$U$1004&gt;=A121+B121)),'سجل الحركة'!$D$5:$D$1004),"غير محدد - راجِع"))</f>
        <v/>
      </c>
      <c r="J121" s="10" t="n"/>
      <c r="K121" s="11" t="n"/>
      <c r="L121" s="11" t="n"/>
    </row>
    <row r="122">
      <c r="A122" s="10" t="n"/>
      <c r="B122" s="13" t="n"/>
      <c r="C122" s="11" t="n"/>
      <c r="D122" s="12">
        <f>IF(C122="","",IFERROR(VLOOKUP(C122,'السيارات'!$A$5:$F$104,6,FALSE),""))</f>
        <v/>
      </c>
      <c r="E122" s="11" t="n"/>
      <c r="F122" s="21" t="n"/>
      <c r="G122" s="11" t="n"/>
      <c r="H122" s="17" t="n"/>
      <c r="I122" s="12">
        <f>IF(OR(A122="",C122=""),"",IFERROR(LOOKUP(2,1/(('سجل الحركة'!$B$5:$B$1004=C122)*('سجل الحركة'!$T$5:$T$1004&lt;=A122+B122)*('سجل الحركة'!$U$5:$U$1004&gt;=A122+B122)),'سجل الحركة'!$D$5:$D$1004),"غير محدد - راجِع"))</f>
        <v/>
      </c>
      <c r="J122" s="10" t="n"/>
      <c r="K122" s="11" t="n"/>
      <c r="L122" s="11" t="n"/>
    </row>
    <row r="123">
      <c r="A123" s="10" t="n"/>
      <c r="B123" s="13" t="n"/>
      <c r="C123" s="11" t="n"/>
      <c r="D123" s="12">
        <f>IF(C123="","",IFERROR(VLOOKUP(C123,'السيارات'!$A$5:$F$104,6,FALSE),""))</f>
        <v/>
      </c>
      <c r="E123" s="11" t="n"/>
      <c r="F123" s="21" t="n"/>
      <c r="G123" s="11" t="n"/>
      <c r="H123" s="17" t="n"/>
      <c r="I123" s="12">
        <f>IF(OR(A123="",C123=""),"",IFERROR(LOOKUP(2,1/(('سجل الحركة'!$B$5:$B$1004=C123)*('سجل الحركة'!$T$5:$T$1004&lt;=A123+B123)*('سجل الحركة'!$U$5:$U$1004&gt;=A123+B123)),'سجل الحركة'!$D$5:$D$1004),"غير محدد - راجِع"))</f>
        <v/>
      </c>
      <c r="J123" s="10" t="n"/>
      <c r="K123" s="11" t="n"/>
      <c r="L123" s="11" t="n"/>
    </row>
    <row r="124">
      <c r="A124" s="10" t="n"/>
      <c r="B124" s="13" t="n"/>
      <c r="C124" s="11" t="n"/>
      <c r="D124" s="12">
        <f>IF(C124="","",IFERROR(VLOOKUP(C124,'السيارات'!$A$5:$F$104,6,FALSE),""))</f>
        <v/>
      </c>
      <c r="E124" s="11" t="n"/>
      <c r="F124" s="21" t="n"/>
      <c r="G124" s="11" t="n"/>
      <c r="H124" s="17" t="n"/>
      <c r="I124" s="12">
        <f>IF(OR(A124="",C124=""),"",IFERROR(LOOKUP(2,1/(('سجل الحركة'!$B$5:$B$1004=C124)*('سجل الحركة'!$T$5:$T$1004&lt;=A124+B124)*('سجل الحركة'!$U$5:$U$1004&gt;=A124+B124)),'سجل الحركة'!$D$5:$D$1004),"غير محدد - راجِع"))</f>
        <v/>
      </c>
      <c r="J124" s="10" t="n"/>
      <c r="K124" s="11" t="n"/>
      <c r="L124" s="11" t="n"/>
    </row>
    <row r="125">
      <c r="A125" s="10" t="n"/>
      <c r="B125" s="13" t="n"/>
      <c r="C125" s="11" t="n"/>
      <c r="D125" s="12">
        <f>IF(C125="","",IFERROR(VLOOKUP(C125,'السيارات'!$A$5:$F$104,6,FALSE),""))</f>
        <v/>
      </c>
      <c r="E125" s="11" t="n"/>
      <c r="F125" s="21" t="n"/>
      <c r="G125" s="11" t="n"/>
      <c r="H125" s="17" t="n"/>
      <c r="I125" s="12">
        <f>IF(OR(A125="",C125=""),"",IFERROR(LOOKUP(2,1/(('سجل الحركة'!$B$5:$B$1004=C125)*('سجل الحركة'!$T$5:$T$1004&lt;=A125+B125)*('سجل الحركة'!$U$5:$U$1004&gt;=A125+B125)),'سجل الحركة'!$D$5:$D$1004),"غير محدد - راجِع"))</f>
        <v/>
      </c>
      <c r="J125" s="10" t="n"/>
      <c r="K125" s="11" t="n"/>
      <c r="L125" s="11" t="n"/>
    </row>
    <row r="126">
      <c r="A126" s="10" t="n"/>
      <c r="B126" s="13" t="n"/>
      <c r="C126" s="11" t="n"/>
      <c r="D126" s="12">
        <f>IF(C126="","",IFERROR(VLOOKUP(C126,'السيارات'!$A$5:$F$104,6,FALSE),""))</f>
        <v/>
      </c>
      <c r="E126" s="11" t="n"/>
      <c r="F126" s="21" t="n"/>
      <c r="G126" s="11" t="n"/>
      <c r="H126" s="17" t="n"/>
      <c r="I126" s="12">
        <f>IF(OR(A126="",C126=""),"",IFERROR(LOOKUP(2,1/(('سجل الحركة'!$B$5:$B$1004=C126)*('سجل الحركة'!$T$5:$T$1004&lt;=A126+B126)*('سجل الحركة'!$U$5:$U$1004&gt;=A126+B126)),'سجل الحركة'!$D$5:$D$1004),"غير محدد - راجِع"))</f>
        <v/>
      </c>
      <c r="J126" s="10" t="n"/>
      <c r="K126" s="11" t="n"/>
      <c r="L126" s="11" t="n"/>
    </row>
    <row r="127">
      <c r="A127" s="10" t="n"/>
      <c r="B127" s="13" t="n"/>
      <c r="C127" s="11" t="n"/>
      <c r="D127" s="12">
        <f>IF(C127="","",IFERROR(VLOOKUP(C127,'السيارات'!$A$5:$F$104,6,FALSE),""))</f>
        <v/>
      </c>
      <c r="E127" s="11" t="n"/>
      <c r="F127" s="21" t="n"/>
      <c r="G127" s="11" t="n"/>
      <c r="H127" s="17" t="n"/>
      <c r="I127" s="12">
        <f>IF(OR(A127="",C127=""),"",IFERROR(LOOKUP(2,1/(('سجل الحركة'!$B$5:$B$1004=C127)*('سجل الحركة'!$T$5:$T$1004&lt;=A127+B127)*('سجل الحركة'!$U$5:$U$1004&gt;=A127+B127)),'سجل الحركة'!$D$5:$D$1004),"غير محدد - راجِع"))</f>
        <v/>
      </c>
      <c r="J127" s="10" t="n"/>
      <c r="K127" s="11" t="n"/>
      <c r="L127" s="11" t="n"/>
    </row>
    <row r="128">
      <c r="A128" s="10" t="n"/>
      <c r="B128" s="13" t="n"/>
      <c r="C128" s="11" t="n"/>
      <c r="D128" s="12">
        <f>IF(C128="","",IFERROR(VLOOKUP(C128,'السيارات'!$A$5:$F$104,6,FALSE),""))</f>
        <v/>
      </c>
      <c r="E128" s="11" t="n"/>
      <c r="F128" s="21" t="n"/>
      <c r="G128" s="11" t="n"/>
      <c r="H128" s="17" t="n"/>
      <c r="I128" s="12">
        <f>IF(OR(A128="",C128=""),"",IFERROR(LOOKUP(2,1/(('سجل الحركة'!$B$5:$B$1004=C128)*('سجل الحركة'!$T$5:$T$1004&lt;=A128+B128)*('سجل الحركة'!$U$5:$U$1004&gt;=A128+B128)),'سجل الحركة'!$D$5:$D$1004),"غير محدد - راجِع"))</f>
        <v/>
      </c>
      <c r="J128" s="10" t="n"/>
      <c r="K128" s="11" t="n"/>
      <c r="L128" s="11" t="n"/>
    </row>
    <row r="129">
      <c r="A129" s="10" t="n"/>
      <c r="B129" s="13" t="n"/>
      <c r="C129" s="11" t="n"/>
      <c r="D129" s="12">
        <f>IF(C129="","",IFERROR(VLOOKUP(C129,'السيارات'!$A$5:$F$104,6,FALSE),""))</f>
        <v/>
      </c>
      <c r="E129" s="11" t="n"/>
      <c r="F129" s="21" t="n"/>
      <c r="G129" s="11" t="n"/>
      <c r="H129" s="17" t="n"/>
      <c r="I129" s="12">
        <f>IF(OR(A129="",C129=""),"",IFERROR(LOOKUP(2,1/(('سجل الحركة'!$B$5:$B$1004=C129)*('سجل الحركة'!$T$5:$T$1004&lt;=A129+B129)*('سجل الحركة'!$U$5:$U$1004&gt;=A129+B129)),'سجل الحركة'!$D$5:$D$1004),"غير محدد - راجِع"))</f>
        <v/>
      </c>
      <c r="J129" s="10" t="n"/>
      <c r="K129" s="11" t="n"/>
      <c r="L129" s="11" t="n"/>
    </row>
    <row r="130">
      <c r="A130" s="10" t="n"/>
      <c r="B130" s="13" t="n"/>
      <c r="C130" s="11" t="n"/>
      <c r="D130" s="12">
        <f>IF(C130="","",IFERROR(VLOOKUP(C130,'السيارات'!$A$5:$F$104,6,FALSE),""))</f>
        <v/>
      </c>
      <c r="E130" s="11" t="n"/>
      <c r="F130" s="21" t="n"/>
      <c r="G130" s="11" t="n"/>
      <c r="H130" s="17" t="n"/>
      <c r="I130" s="12">
        <f>IF(OR(A130="",C130=""),"",IFERROR(LOOKUP(2,1/(('سجل الحركة'!$B$5:$B$1004=C130)*('سجل الحركة'!$T$5:$T$1004&lt;=A130+B130)*('سجل الحركة'!$U$5:$U$1004&gt;=A130+B130)),'سجل الحركة'!$D$5:$D$1004),"غير محدد - راجِع"))</f>
        <v/>
      </c>
      <c r="J130" s="10" t="n"/>
      <c r="K130" s="11" t="n"/>
      <c r="L130" s="11" t="n"/>
    </row>
    <row r="131">
      <c r="A131" s="10" t="n"/>
      <c r="B131" s="13" t="n"/>
      <c r="C131" s="11" t="n"/>
      <c r="D131" s="12">
        <f>IF(C131="","",IFERROR(VLOOKUP(C131,'السيارات'!$A$5:$F$104,6,FALSE),""))</f>
        <v/>
      </c>
      <c r="E131" s="11" t="n"/>
      <c r="F131" s="21" t="n"/>
      <c r="G131" s="11" t="n"/>
      <c r="H131" s="17" t="n"/>
      <c r="I131" s="12">
        <f>IF(OR(A131="",C131=""),"",IFERROR(LOOKUP(2,1/(('سجل الحركة'!$B$5:$B$1004=C131)*('سجل الحركة'!$T$5:$T$1004&lt;=A131+B131)*('سجل الحركة'!$U$5:$U$1004&gt;=A131+B131)),'سجل الحركة'!$D$5:$D$1004),"غير محدد - راجِع"))</f>
        <v/>
      </c>
      <c r="J131" s="10" t="n"/>
      <c r="K131" s="11" t="n"/>
      <c r="L131" s="11" t="n"/>
    </row>
    <row r="132">
      <c r="A132" s="10" t="n"/>
      <c r="B132" s="13" t="n"/>
      <c r="C132" s="11" t="n"/>
      <c r="D132" s="12">
        <f>IF(C132="","",IFERROR(VLOOKUP(C132,'السيارات'!$A$5:$F$104,6,FALSE),""))</f>
        <v/>
      </c>
      <c r="E132" s="11" t="n"/>
      <c r="F132" s="21" t="n"/>
      <c r="G132" s="11" t="n"/>
      <c r="H132" s="17" t="n"/>
      <c r="I132" s="12">
        <f>IF(OR(A132="",C132=""),"",IFERROR(LOOKUP(2,1/(('سجل الحركة'!$B$5:$B$1004=C132)*('سجل الحركة'!$T$5:$T$1004&lt;=A132+B132)*('سجل الحركة'!$U$5:$U$1004&gt;=A132+B132)),'سجل الحركة'!$D$5:$D$1004),"غير محدد - راجِع"))</f>
        <v/>
      </c>
      <c r="J132" s="10" t="n"/>
      <c r="K132" s="11" t="n"/>
      <c r="L132" s="11" t="n"/>
    </row>
    <row r="133">
      <c r="A133" s="10" t="n"/>
      <c r="B133" s="13" t="n"/>
      <c r="C133" s="11" t="n"/>
      <c r="D133" s="12">
        <f>IF(C133="","",IFERROR(VLOOKUP(C133,'السيارات'!$A$5:$F$104,6,FALSE),""))</f>
        <v/>
      </c>
      <c r="E133" s="11" t="n"/>
      <c r="F133" s="21" t="n"/>
      <c r="G133" s="11" t="n"/>
      <c r="H133" s="17" t="n"/>
      <c r="I133" s="12">
        <f>IF(OR(A133="",C133=""),"",IFERROR(LOOKUP(2,1/(('سجل الحركة'!$B$5:$B$1004=C133)*('سجل الحركة'!$T$5:$T$1004&lt;=A133+B133)*('سجل الحركة'!$U$5:$U$1004&gt;=A133+B133)),'سجل الحركة'!$D$5:$D$1004),"غير محدد - راجِع"))</f>
        <v/>
      </c>
      <c r="J133" s="10" t="n"/>
      <c r="K133" s="11" t="n"/>
      <c r="L133" s="11" t="n"/>
    </row>
    <row r="134">
      <c r="A134" s="10" t="n"/>
      <c r="B134" s="13" t="n"/>
      <c r="C134" s="11" t="n"/>
      <c r="D134" s="12">
        <f>IF(C134="","",IFERROR(VLOOKUP(C134,'السيارات'!$A$5:$F$104,6,FALSE),""))</f>
        <v/>
      </c>
      <c r="E134" s="11" t="n"/>
      <c r="F134" s="21" t="n"/>
      <c r="G134" s="11" t="n"/>
      <c r="H134" s="17" t="n"/>
      <c r="I134" s="12">
        <f>IF(OR(A134="",C134=""),"",IFERROR(LOOKUP(2,1/(('سجل الحركة'!$B$5:$B$1004=C134)*('سجل الحركة'!$T$5:$T$1004&lt;=A134+B134)*('سجل الحركة'!$U$5:$U$1004&gt;=A134+B134)),'سجل الحركة'!$D$5:$D$1004),"غير محدد - راجِع"))</f>
        <v/>
      </c>
      <c r="J134" s="10" t="n"/>
      <c r="K134" s="11" t="n"/>
      <c r="L134" s="11" t="n"/>
    </row>
    <row r="135">
      <c r="A135" s="10" t="n"/>
      <c r="B135" s="13" t="n"/>
      <c r="C135" s="11" t="n"/>
      <c r="D135" s="12">
        <f>IF(C135="","",IFERROR(VLOOKUP(C135,'السيارات'!$A$5:$F$104,6,FALSE),""))</f>
        <v/>
      </c>
      <c r="E135" s="11" t="n"/>
      <c r="F135" s="21" t="n"/>
      <c r="G135" s="11" t="n"/>
      <c r="H135" s="17" t="n"/>
      <c r="I135" s="12">
        <f>IF(OR(A135="",C135=""),"",IFERROR(LOOKUP(2,1/(('سجل الحركة'!$B$5:$B$1004=C135)*('سجل الحركة'!$T$5:$T$1004&lt;=A135+B135)*('سجل الحركة'!$U$5:$U$1004&gt;=A135+B135)),'سجل الحركة'!$D$5:$D$1004),"غير محدد - راجِع"))</f>
        <v/>
      </c>
      <c r="J135" s="10" t="n"/>
      <c r="K135" s="11" t="n"/>
      <c r="L135" s="11" t="n"/>
    </row>
    <row r="136">
      <c r="A136" s="10" t="n"/>
      <c r="B136" s="13" t="n"/>
      <c r="C136" s="11" t="n"/>
      <c r="D136" s="12">
        <f>IF(C136="","",IFERROR(VLOOKUP(C136,'السيارات'!$A$5:$F$104,6,FALSE),""))</f>
        <v/>
      </c>
      <c r="E136" s="11" t="n"/>
      <c r="F136" s="21" t="n"/>
      <c r="G136" s="11" t="n"/>
      <c r="H136" s="17" t="n"/>
      <c r="I136" s="12">
        <f>IF(OR(A136="",C136=""),"",IFERROR(LOOKUP(2,1/(('سجل الحركة'!$B$5:$B$1004=C136)*('سجل الحركة'!$T$5:$T$1004&lt;=A136+B136)*('سجل الحركة'!$U$5:$U$1004&gt;=A136+B136)),'سجل الحركة'!$D$5:$D$1004),"غير محدد - راجِع"))</f>
        <v/>
      </c>
      <c r="J136" s="10" t="n"/>
      <c r="K136" s="11" t="n"/>
      <c r="L136" s="11" t="n"/>
    </row>
    <row r="137">
      <c r="A137" s="10" t="n"/>
      <c r="B137" s="13" t="n"/>
      <c r="C137" s="11" t="n"/>
      <c r="D137" s="12">
        <f>IF(C137="","",IFERROR(VLOOKUP(C137,'السيارات'!$A$5:$F$104,6,FALSE),""))</f>
        <v/>
      </c>
      <c r="E137" s="11" t="n"/>
      <c r="F137" s="21" t="n"/>
      <c r="G137" s="11" t="n"/>
      <c r="H137" s="17" t="n"/>
      <c r="I137" s="12">
        <f>IF(OR(A137="",C137=""),"",IFERROR(LOOKUP(2,1/(('سجل الحركة'!$B$5:$B$1004=C137)*('سجل الحركة'!$T$5:$T$1004&lt;=A137+B137)*('سجل الحركة'!$U$5:$U$1004&gt;=A137+B137)),'سجل الحركة'!$D$5:$D$1004),"غير محدد - راجِع"))</f>
        <v/>
      </c>
      <c r="J137" s="10" t="n"/>
      <c r="K137" s="11" t="n"/>
      <c r="L137" s="11" t="n"/>
    </row>
    <row r="138">
      <c r="A138" s="10" t="n"/>
      <c r="B138" s="13" t="n"/>
      <c r="C138" s="11" t="n"/>
      <c r="D138" s="12">
        <f>IF(C138="","",IFERROR(VLOOKUP(C138,'السيارات'!$A$5:$F$104,6,FALSE),""))</f>
        <v/>
      </c>
      <c r="E138" s="11" t="n"/>
      <c r="F138" s="21" t="n"/>
      <c r="G138" s="11" t="n"/>
      <c r="H138" s="17" t="n"/>
      <c r="I138" s="12">
        <f>IF(OR(A138="",C138=""),"",IFERROR(LOOKUP(2,1/(('سجل الحركة'!$B$5:$B$1004=C138)*('سجل الحركة'!$T$5:$T$1004&lt;=A138+B138)*('سجل الحركة'!$U$5:$U$1004&gt;=A138+B138)),'سجل الحركة'!$D$5:$D$1004),"غير محدد - راجِع"))</f>
        <v/>
      </c>
      <c r="J138" s="10" t="n"/>
      <c r="K138" s="11" t="n"/>
      <c r="L138" s="11" t="n"/>
    </row>
    <row r="139">
      <c r="A139" s="10" t="n"/>
      <c r="B139" s="13" t="n"/>
      <c r="C139" s="11" t="n"/>
      <c r="D139" s="12">
        <f>IF(C139="","",IFERROR(VLOOKUP(C139,'السيارات'!$A$5:$F$104,6,FALSE),""))</f>
        <v/>
      </c>
      <c r="E139" s="11" t="n"/>
      <c r="F139" s="21" t="n"/>
      <c r="G139" s="11" t="n"/>
      <c r="H139" s="17" t="n"/>
      <c r="I139" s="12">
        <f>IF(OR(A139="",C139=""),"",IFERROR(LOOKUP(2,1/(('سجل الحركة'!$B$5:$B$1004=C139)*('سجل الحركة'!$T$5:$T$1004&lt;=A139+B139)*('سجل الحركة'!$U$5:$U$1004&gt;=A139+B139)),'سجل الحركة'!$D$5:$D$1004),"غير محدد - راجِع"))</f>
        <v/>
      </c>
      <c r="J139" s="10" t="n"/>
      <c r="K139" s="11" t="n"/>
      <c r="L139" s="11" t="n"/>
    </row>
    <row r="140">
      <c r="A140" s="10" t="n"/>
      <c r="B140" s="13" t="n"/>
      <c r="C140" s="11" t="n"/>
      <c r="D140" s="12">
        <f>IF(C140="","",IFERROR(VLOOKUP(C140,'السيارات'!$A$5:$F$104,6,FALSE),""))</f>
        <v/>
      </c>
      <c r="E140" s="11" t="n"/>
      <c r="F140" s="21" t="n"/>
      <c r="G140" s="11" t="n"/>
      <c r="H140" s="17" t="n"/>
      <c r="I140" s="12">
        <f>IF(OR(A140="",C140=""),"",IFERROR(LOOKUP(2,1/(('سجل الحركة'!$B$5:$B$1004=C140)*('سجل الحركة'!$T$5:$T$1004&lt;=A140+B140)*('سجل الحركة'!$U$5:$U$1004&gt;=A140+B140)),'سجل الحركة'!$D$5:$D$1004),"غير محدد - راجِع"))</f>
        <v/>
      </c>
      <c r="J140" s="10" t="n"/>
      <c r="K140" s="11" t="n"/>
      <c r="L140" s="11" t="n"/>
    </row>
    <row r="141">
      <c r="A141" s="10" t="n"/>
      <c r="B141" s="13" t="n"/>
      <c r="C141" s="11" t="n"/>
      <c r="D141" s="12">
        <f>IF(C141="","",IFERROR(VLOOKUP(C141,'السيارات'!$A$5:$F$104,6,FALSE),""))</f>
        <v/>
      </c>
      <c r="E141" s="11" t="n"/>
      <c r="F141" s="21" t="n"/>
      <c r="G141" s="11" t="n"/>
      <c r="H141" s="17" t="n"/>
      <c r="I141" s="12">
        <f>IF(OR(A141="",C141=""),"",IFERROR(LOOKUP(2,1/(('سجل الحركة'!$B$5:$B$1004=C141)*('سجل الحركة'!$T$5:$T$1004&lt;=A141+B141)*('سجل الحركة'!$U$5:$U$1004&gt;=A141+B141)),'سجل الحركة'!$D$5:$D$1004),"غير محدد - راجِع"))</f>
        <v/>
      </c>
      <c r="J141" s="10" t="n"/>
      <c r="K141" s="11" t="n"/>
      <c r="L141" s="11" t="n"/>
    </row>
    <row r="142">
      <c r="A142" s="10" t="n"/>
      <c r="B142" s="13" t="n"/>
      <c r="C142" s="11" t="n"/>
      <c r="D142" s="12">
        <f>IF(C142="","",IFERROR(VLOOKUP(C142,'السيارات'!$A$5:$F$104,6,FALSE),""))</f>
        <v/>
      </c>
      <c r="E142" s="11" t="n"/>
      <c r="F142" s="21" t="n"/>
      <c r="G142" s="11" t="n"/>
      <c r="H142" s="17" t="n"/>
      <c r="I142" s="12">
        <f>IF(OR(A142="",C142=""),"",IFERROR(LOOKUP(2,1/(('سجل الحركة'!$B$5:$B$1004=C142)*('سجل الحركة'!$T$5:$T$1004&lt;=A142+B142)*('سجل الحركة'!$U$5:$U$1004&gt;=A142+B142)),'سجل الحركة'!$D$5:$D$1004),"غير محدد - راجِع"))</f>
        <v/>
      </c>
      <c r="J142" s="10" t="n"/>
      <c r="K142" s="11" t="n"/>
      <c r="L142" s="11" t="n"/>
    </row>
    <row r="143">
      <c r="A143" s="10" t="n"/>
      <c r="B143" s="13" t="n"/>
      <c r="C143" s="11" t="n"/>
      <c r="D143" s="12">
        <f>IF(C143="","",IFERROR(VLOOKUP(C143,'السيارات'!$A$5:$F$104,6,FALSE),""))</f>
        <v/>
      </c>
      <c r="E143" s="11" t="n"/>
      <c r="F143" s="21" t="n"/>
      <c r="G143" s="11" t="n"/>
      <c r="H143" s="17" t="n"/>
      <c r="I143" s="12">
        <f>IF(OR(A143="",C143=""),"",IFERROR(LOOKUP(2,1/(('سجل الحركة'!$B$5:$B$1004=C143)*('سجل الحركة'!$T$5:$T$1004&lt;=A143+B143)*('سجل الحركة'!$U$5:$U$1004&gt;=A143+B143)),'سجل الحركة'!$D$5:$D$1004),"غير محدد - راجِع"))</f>
        <v/>
      </c>
      <c r="J143" s="10" t="n"/>
      <c r="K143" s="11" t="n"/>
      <c r="L143" s="11" t="n"/>
    </row>
    <row r="144">
      <c r="A144" s="10" t="n"/>
      <c r="B144" s="13" t="n"/>
      <c r="C144" s="11" t="n"/>
      <c r="D144" s="12">
        <f>IF(C144="","",IFERROR(VLOOKUP(C144,'السيارات'!$A$5:$F$104,6,FALSE),""))</f>
        <v/>
      </c>
      <c r="E144" s="11" t="n"/>
      <c r="F144" s="21" t="n"/>
      <c r="G144" s="11" t="n"/>
      <c r="H144" s="17" t="n"/>
      <c r="I144" s="12">
        <f>IF(OR(A144="",C144=""),"",IFERROR(LOOKUP(2,1/(('سجل الحركة'!$B$5:$B$1004=C144)*('سجل الحركة'!$T$5:$T$1004&lt;=A144+B144)*('سجل الحركة'!$U$5:$U$1004&gt;=A144+B144)),'سجل الحركة'!$D$5:$D$1004),"غير محدد - راجِع"))</f>
        <v/>
      </c>
      <c r="J144" s="10" t="n"/>
      <c r="K144" s="11" t="n"/>
      <c r="L144" s="11" t="n"/>
    </row>
    <row r="145">
      <c r="A145" s="10" t="n"/>
      <c r="B145" s="13" t="n"/>
      <c r="C145" s="11" t="n"/>
      <c r="D145" s="12">
        <f>IF(C145="","",IFERROR(VLOOKUP(C145,'السيارات'!$A$5:$F$104,6,FALSE),""))</f>
        <v/>
      </c>
      <c r="E145" s="11" t="n"/>
      <c r="F145" s="21" t="n"/>
      <c r="G145" s="11" t="n"/>
      <c r="H145" s="17" t="n"/>
      <c r="I145" s="12">
        <f>IF(OR(A145="",C145=""),"",IFERROR(LOOKUP(2,1/(('سجل الحركة'!$B$5:$B$1004=C145)*('سجل الحركة'!$T$5:$T$1004&lt;=A145+B145)*('سجل الحركة'!$U$5:$U$1004&gt;=A145+B145)),'سجل الحركة'!$D$5:$D$1004),"غير محدد - راجِع"))</f>
        <v/>
      </c>
      <c r="J145" s="10" t="n"/>
      <c r="K145" s="11" t="n"/>
      <c r="L145" s="11" t="n"/>
    </row>
    <row r="146">
      <c r="A146" s="10" t="n"/>
      <c r="B146" s="13" t="n"/>
      <c r="C146" s="11" t="n"/>
      <c r="D146" s="12">
        <f>IF(C146="","",IFERROR(VLOOKUP(C146,'السيارات'!$A$5:$F$104,6,FALSE),""))</f>
        <v/>
      </c>
      <c r="E146" s="11" t="n"/>
      <c r="F146" s="21" t="n"/>
      <c r="G146" s="11" t="n"/>
      <c r="H146" s="17" t="n"/>
      <c r="I146" s="12">
        <f>IF(OR(A146="",C146=""),"",IFERROR(LOOKUP(2,1/(('سجل الحركة'!$B$5:$B$1004=C146)*('سجل الحركة'!$T$5:$T$1004&lt;=A146+B146)*('سجل الحركة'!$U$5:$U$1004&gt;=A146+B146)),'سجل الحركة'!$D$5:$D$1004),"غير محدد - راجِع"))</f>
        <v/>
      </c>
      <c r="J146" s="10" t="n"/>
      <c r="K146" s="11" t="n"/>
      <c r="L146" s="11" t="n"/>
    </row>
    <row r="147">
      <c r="A147" s="10" t="n"/>
      <c r="B147" s="13" t="n"/>
      <c r="C147" s="11" t="n"/>
      <c r="D147" s="12">
        <f>IF(C147="","",IFERROR(VLOOKUP(C147,'السيارات'!$A$5:$F$104,6,FALSE),""))</f>
        <v/>
      </c>
      <c r="E147" s="11" t="n"/>
      <c r="F147" s="21" t="n"/>
      <c r="G147" s="11" t="n"/>
      <c r="H147" s="17" t="n"/>
      <c r="I147" s="12">
        <f>IF(OR(A147="",C147=""),"",IFERROR(LOOKUP(2,1/(('سجل الحركة'!$B$5:$B$1004=C147)*('سجل الحركة'!$T$5:$T$1004&lt;=A147+B147)*('سجل الحركة'!$U$5:$U$1004&gt;=A147+B147)),'سجل الحركة'!$D$5:$D$1004),"غير محدد - راجِع"))</f>
        <v/>
      </c>
      <c r="J147" s="10" t="n"/>
      <c r="K147" s="11" t="n"/>
      <c r="L147" s="11" t="n"/>
    </row>
    <row r="148">
      <c r="A148" s="10" t="n"/>
      <c r="B148" s="13" t="n"/>
      <c r="C148" s="11" t="n"/>
      <c r="D148" s="12">
        <f>IF(C148="","",IFERROR(VLOOKUP(C148,'السيارات'!$A$5:$F$104,6,FALSE),""))</f>
        <v/>
      </c>
      <c r="E148" s="11" t="n"/>
      <c r="F148" s="21" t="n"/>
      <c r="G148" s="11" t="n"/>
      <c r="H148" s="17" t="n"/>
      <c r="I148" s="12">
        <f>IF(OR(A148="",C148=""),"",IFERROR(LOOKUP(2,1/(('سجل الحركة'!$B$5:$B$1004=C148)*('سجل الحركة'!$T$5:$T$1004&lt;=A148+B148)*('سجل الحركة'!$U$5:$U$1004&gt;=A148+B148)),'سجل الحركة'!$D$5:$D$1004),"غير محدد - راجِع"))</f>
        <v/>
      </c>
      <c r="J148" s="10" t="n"/>
      <c r="K148" s="11" t="n"/>
      <c r="L148" s="11" t="n"/>
    </row>
    <row r="149">
      <c r="A149" s="10" t="n"/>
      <c r="B149" s="13" t="n"/>
      <c r="C149" s="11" t="n"/>
      <c r="D149" s="12">
        <f>IF(C149="","",IFERROR(VLOOKUP(C149,'السيارات'!$A$5:$F$104,6,FALSE),""))</f>
        <v/>
      </c>
      <c r="E149" s="11" t="n"/>
      <c r="F149" s="21" t="n"/>
      <c r="G149" s="11" t="n"/>
      <c r="H149" s="17" t="n"/>
      <c r="I149" s="12">
        <f>IF(OR(A149="",C149=""),"",IFERROR(LOOKUP(2,1/(('سجل الحركة'!$B$5:$B$1004=C149)*('سجل الحركة'!$T$5:$T$1004&lt;=A149+B149)*('سجل الحركة'!$U$5:$U$1004&gt;=A149+B149)),'سجل الحركة'!$D$5:$D$1004),"غير محدد - راجِع"))</f>
        <v/>
      </c>
      <c r="J149" s="10" t="n"/>
      <c r="K149" s="11" t="n"/>
      <c r="L149" s="11" t="n"/>
    </row>
    <row r="150">
      <c r="A150" s="10" t="n"/>
      <c r="B150" s="13" t="n"/>
      <c r="C150" s="11" t="n"/>
      <c r="D150" s="12">
        <f>IF(C150="","",IFERROR(VLOOKUP(C150,'السيارات'!$A$5:$F$104,6,FALSE),""))</f>
        <v/>
      </c>
      <c r="E150" s="11" t="n"/>
      <c r="F150" s="21" t="n"/>
      <c r="G150" s="11" t="n"/>
      <c r="H150" s="17" t="n"/>
      <c r="I150" s="12">
        <f>IF(OR(A150="",C150=""),"",IFERROR(LOOKUP(2,1/(('سجل الحركة'!$B$5:$B$1004=C150)*('سجل الحركة'!$T$5:$T$1004&lt;=A150+B150)*('سجل الحركة'!$U$5:$U$1004&gt;=A150+B150)),'سجل الحركة'!$D$5:$D$1004),"غير محدد - راجِع"))</f>
        <v/>
      </c>
      <c r="J150" s="10" t="n"/>
      <c r="K150" s="11" t="n"/>
      <c r="L150" s="11" t="n"/>
    </row>
    <row r="151">
      <c r="A151" s="10" t="n"/>
      <c r="B151" s="13" t="n"/>
      <c r="C151" s="11" t="n"/>
      <c r="D151" s="12">
        <f>IF(C151="","",IFERROR(VLOOKUP(C151,'السيارات'!$A$5:$F$104,6,FALSE),""))</f>
        <v/>
      </c>
      <c r="E151" s="11" t="n"/>
      <c r="F151" s="21" t="n"/>
      <c r="G151" s="11" t="n"/>
      <c r="H151" s="17" t="n"/>
      <c r="I151" s="12">
        <f>IF(OR(A151="",C151=""),"",IFERROR(LOOKUP(2,1/(('سجل الحركة'!$B$5:$B$1004=C151)*('سجل الحركة'!$T$5:$T$1004&lt;=A151+B151)*('سجل الحركة'!$U$5:$U$1004&gt;=A151+B151)),'سجل الحركة'!$D$5:$D$1004),"غير محدد - راجِع"))</f>
        <v/>
      </c>
      <c r="J151" s="10" t="n"/>
      <c r="K151" s="11" t="n"/>
      <c r="L151" s="11" t="n"/>
    </row>
    <row r="152">
      <c r="A152" s="10" t="n"/>
      <c r="B152" s="13" t="n"/>
      <c r="C152" s="11" t="n"/>
      <c r="D152" s="12">
        <f>IF(C152="","",IFERROR(VLOOKUP(C152,'السيارات'!$A$5:$F$104,6,FALSE),""))</f>
        <v/>
      </c>
      <c r="E152" s="11" t="n"/>
      <c r="F152" s="21" t="n"/>
      <c r="G152" s="11" t="n"/>
      <c r="H152" s="17" t="n"/>
      <c r="I152" s="12">
        <f>IF(OR(A152="",C152=""),"",IFERROR(LOOKUP(2,1/(('سجل الحركة'!$B$5:$B$1004=C152)*('سجل الحركة'!$T$5:$T$1004&lt;=A152+B152)*('سجل الحركة'!$U$5:$U$1004&gt;=A152+B152)),'سجل الحركة'!$D$5:$D$1004),"غير محدد - راجِع"))</f>
        <v/>
      </c>
      <c r="J152" s="10" t="n"/>
      <c r="K152" s="11" t="n"/>
      <c r="L152" s="11" t="n"/>
    </row>
    <row r="153">
      <c r="A153" s="10" t="n"/>
      <c r="B153" s="13" t="n"/>
      <c r="C153" s="11" t="n"/>
      <c r="D153" s="12">
        <f>IF(C153="","",IFERROR(VLOOKUP(C153,'السيارات'!$A$5:$F$104,6,FALSE),""))</f>
        <v/>
      </c>
      <c r="E153" s="11" t="n"/>
      <c r="F153" s="21" t="n"/>
      <c r="G153" s="11" t="n"/>
      <c r="H153" s="17" t="n"/>
      <c r="I153" s="12">
        <f>IF(OR(A153="",C153=""),"",IFERROR(LOOKUP(2,1/(('سجل الحركة'!$B$5:$B$1004=C153)*('سجل الحركة'!$T$5:$T$1004&lt;=A153+B153)*('سجل الحركة'!$U$5:$U$1004&gt;=A153+B153)),'سجل الحركة'!$D$5:$D$1004),"غير محدد - راجِع"))</f>
        <v/>
      </c>
      <c r="J153" s="10" t="n"/>
      <c r="K153" s="11" t="n"/>
      <c r="L153" s="11" t="n"/>
    </row>
    <row r="154">
      <c r="A154" s="10" t="n"/>
      <c r="B154" s="13" t="n"/>
      <c r="C154" s="11" t="n"/>
      <c r="D154" s="12">
        <f>IF(C154="","",IFERROR(VLOOKUP(C154,'السيارات'!$A$5:$F$104,6,FALSE),""))</f>
        <v/>
      </c>
      <c r="E154" s="11" t="n"/>
      <c r="F154" s="21" t="n"/>
      <c r="G154" s="11" t="n"/>
      <c r="H154" s="17" t="n"/>
      <c r="I154" s="12">
        <f>IF(OR(A154="",C154=""),"",IFERROR(LOOKUP(2,1/(('سجل الحركة'!$B$5:$B$1004=C154)*('سجل الحركة'!$T$5:$T$1004&lt;=A154+B154)*('سجل الحركة'!$U$5:$U$1004&gt;=A154+B154)),'سجل الحركة'!$D$5:$D$1004),"غير محدد - راجِع"))</f>
        <v/>
      </c>
      <c r="J154" s="10" t="n"/>
      <c r="K154" s="11" t="n"/>
      <c r="L154" s="11" t="n"/>
    </row>
    <row r="155">
      <c r="A155" s="10" t="n"/>
      <c r="B155" s="13" t="n"/>
      <c r="C155" s="11" t="n"/>
      <c r="D155" s="12">
        <f>IF(C155="","",IFERROR(VLOOKUP(C155,'السيارات'!$A$5:$F$104,6,FALSE),""))</f>
        <v/>
      </c>
      <c r="E155" s="11" t="n"/>
      <c r="F155" s="21" t="n"/>
      <c r="G155" s="11" t="n"/>
      <c r="H155" s="17" t="n"/>
      <c r="I155" s="12">
        <f>IF(OR(A155="",C155=""),"",IFERROR(LOOKUP(2,1/(('سجل الحركة'!$B$5:$B$1004=C155)*('سجل الحركة'!$T$5:$T$1004&lt;=A155+B155)*('سجل الحركة'!$U$5:$U$1004&gt;=A155+B155)),'سجل الحركة'!$D$5:$D$1004),"غير محدد - راجِع"))</f>
        <v/>
      </c>
      <c r="J155" s="10" t="n"/>
      <c r="K155" s="11" t="n"/>
      <c r="L155" s="11" t="n"/>
    </row>
    <row r="156">
      <c r="A156" s="10" t="n"/>
      <c r="B156" s="13" t="n"/>
      <c r="C156" s="11" t="n"/>
      <c r="D156" s="12">
        <f>IF(C156="","",IFERROR(VLOOKUP(C156,'السيارات'!$A$5:$F$104,6,FALSE),""))</f>
        <v/>
      </c>
      <c r="E156" s="11" t="n"/>
      <c r="F156" s="21" t="n"/>
      <c r="G156" s="11" t="n"/>
      <c r="H156" s="17" t="n"/>
      <c r="I156" s="12">
        <f>IF(OR(A156="",C156=""),"",IFERROR(LOOKUP(2,1/(('سجل الحركة'!$B$5:$B$1004=C156)*('سجل الحركة'!$T$5:$T$1004&lt;=A156+B156)*('سجل الحركة'!$U$5:$U$1004&gt;=A156+B156)),'سجل الحركة'!$D$5:$D$1004),"غير محدد - راجِع"))</f>
        <v/>
      </c>
      <c r="J156" s="10" t="n"/>
      <c r="K156" s="11" t="n"/>
      <c r="L156" s="11" t="n"/>
    </row>
    <row r="157">
      <c r="A157" s="10" t="n"/>
      <c r="B157" s="13" t="n"/>
      <c r="C157" s="11" t="n"/>
      <c r="D157" s="12">
        <f>IF(C157="","",IFERROR(VLOOKUP(C157,'السيارات'!$A$5:$F$104,6,FALSE),""))</f>
        <v/>
      </c>
      <c r="E157" s="11" t="n"/>
      <c r="F157" s="21" t="n"/>
      <c r="G157" s="11" t="n"/>
      <c r="H157" s="17" t="n"/>
      <c r="I157" s="12">
        <f>IF(OR(A157="",C157=""),"",IFERROR(LOOKUP(2,1/(('سجل الحركة'!$B$5:$B$1004=C157)*('سجل الحركة'!$T$5:$T$1004&lt;=A157+B157)*('سجل الحركة'!$U$5:$U$1004&gt;=A157+B157)),'سجل الحركة'!$D$5:$D$1004),"غير محدد - راجِع"))</f>
        <v/>
      </c>
      <c r="J157" s="10" t="n"/>
      <c r="K157" s="11" t="n"/>
      <c r="L157" s="11" t="n"/>
    </row>
    <row r="158">
      <c r="A158" s="10" t="n"/>
      <c r="B158" s="13" t="n"/>
      <c r="C158" s="11" t="n"/>
      <c r="D158" s="12">
        <f>IF(C158="","",IFERROR(VLOOKUP(C158,'السيارات'!$A$5:$F$104,6,FALSE),""))</f>
        <v/>
      </c>
      <c r="E158" s="11" t="n"/>
      <c r="F158" s="21" t="n"/>
      <c r="G158" s="11" t="n"/>
      <c r="H158" s="17" t="n"/>
      <c r="I158" s="12">
        <f>IF(OR(A158="",C158=""),"",IFERROR(LOOKUP(2,1/(('سجل الحركة'!$B$5:$B$1004=C158)*('سجل الحركة'!$T$5:$T$1004&lt;=A158+B158)*('سجل الحركة'!$U$5:$U$1004&gt;=A158+B158)),'سجل الحركة'!$D$5:$D$1004),"غير محدد - راجِع"))</f>
        <v/>
      </c>
      <c r="J158" s="10" t="n"/>
      <c r="K158" s="11" t="n"/>
      <c r="L158" s="11" t="n"/>
    </row>
    <row r="159">
      <c r="A159" s="10" t="n"/>
      <c r="B159" s="13" t="n"/>
      <c r="C159" s="11" t="n"/>
      <c r="D159" s="12">
        <f>IF(C159="","",IFERROR(VLOOKUP(C159,'السيارات'!$A$5:$F$104,6,FALSE),""))</f>
        <v/>
      </c>
      <c r="E159" s="11" t="n"/>
      <c r="F159" s="21" t="n"/>
      <c r="G159" s="11" t="n"/>
      <c r="H159" s="17" t="n"/>
      <c r="I159" s="12">
        <f>IF(OR(A159="",C159=""),"",IFERROR(LOOKUP(2,1/(('سجل الحركة'!$B$5:$B$1004=C159)*('سجل الحركة'!$T$5:$T$1004&lt;=A159+B159)*('سجل الحركة'!$U$5:$U$1004&gt;=A159+B159)),'سجل الحركة'!$D$5:$D$1004),"غير محدد - راجِع"))</f>
        <v/>
      </c>
      <c r="J159" s="10" t="n"/>
      <c r="K159" s="11" t="n"/>
      <c r="L159" s="11" t="n"/>
    </row>
    <row r="160">
      <c r="A160" s="10" t="n"/>
      <c r="B160" s="13" t="n"/>
      <c r="C160" s="11" t="n"/>
      <c r="D160" s="12">
        <f>IF(C160="","",IFERROR(VLOOKUP(C160,'السيارات'!$A$5:$F$104,6,FALSE),""))</f>
        <v/>
      </c>
      <c r="E160" s="11" t="n"/>
      <c r="F160" s="21" t="n"/>
      <c r="G160" s="11" t="n"/>
      <c r="H160" s="17" t="n"/>
      <c r="I160" s="12">
        <f>IF(OR(A160="",C160=""),"",IFERROR(LOOKUP(2,1/(('سجل الحركة'!$B$5:$B$1004=C160)*('سجل الحركة'!$T$5:$T$1004&lt;=A160+B160)*('سجل الحركة'!$U$5:$U$1004&gt;=A160+B160)),'سجل الحركة'!$D$5:$D$1004),"غير محدد - راجِع"))</f>
        <v/>
      </c>
      <c r="J160" s="10" t="n"/>
      <c r="K160" s="11" t="n"/>
      <c r="L160" s="11" t="n"/>
    </row>
    <row r="161">
      <c r="A161" s="10" t="n"/>
      <c r="B161" s="13" t="n"/>
      <c r="C161" s="11" t="n"/>
      <c r="D161" s="12">
        <f>IF(C161="","",IFERROR(VLOOKUP(C161,'السيارات'!$A$5:$F$104,6,FALSE),""))</f>
        <v/>
      </c>
      <c r="E161" s="11" t="n"/>
      <c r="F161" s="21" t="n"/>
      <c r="G161" s="11" t="n"/>
      <c r="H161" s="17" t="n"/>
      <c r="I161" s="12">
        <f>IF(OR(A161="",C161=""),"",IFERROR(LOOKUP(2,1/(('سجل الحركة'!$B$5:$B$1004=C161)*('سجل الحركة'!$T$5:$T$1004&lt;=A161+B161)*('سجل الحركة'!$U$5:$U$1004&gt;=A161+B161)),'سجل الحركة'!$D$5:$D$1004),"غير محدد - راجِع"))</f>
        <v/>
      </c>
      <c r="J161" s="10" t="n"/>
      <c r="K161" s="11" t="n"/>
      <c r="L161" s="11" t="n"/>
    </row>
    <row r="162">
      <c r="A162" s="10" t="n"/>
      <c r="B162" s="13" t="n"/>
      <c r="C162" s="11" t="n"/>
      <c r="D162" s="12">
        <f>IF(C162="","",IFERROR(VLOOKUP(C162,'السيارات'!$A$5:$F$104,6,FALSE),""))</f>
        <v/>
      </c>
      <c r="E162" s="11" t="n"/>
      <c r="F162" s="21" t="n"/>
      <c r="G162" s="11" t="n"/>
      <c r="H162" s="17" t="n"/>
      <c r="I162" s="12">
        <f>IF(OR(A162="",C162=""),"",IFERROR(LOOKUP(2,1/(('سجل الحركة'!$B$5:$B$1004=C162)*('سجل الحركة'!$T$5:$T$1004&lt;=A162+B162)*('سجل الحركة'!$U$5:$U$1004&gt;=A162+B162)),'سجل الحركة'!$D$5:$D$1004),"غير محدد - راجِع"))</f>
        <v/>
      </c>
      <c r="J162" s="10" t="n"/>
      <c r="K162" s="11" t="n"/>
      <c r="L162" s="11" t="n"/>
    </row>
    <row r="163">
      <c r="A163" s="10" t="n"/>
      <c r="B163" s="13" t="n"/>
      <c r="C163" s="11" t="n"/>
      <c r="D163" s="12">
        <f>IF(C163="","",IFERROR(VLOOKUP(C163,'السيارات'!$A$5:$F$104,6,FALSE),""))</f>
        <v/>
      </c>
      <c r="E163" s="11" t="n"/>
      <c r="F163" s="21" t="n"/>
      <c r="G163" s="11" t="n"/>
      <c r="H163" s="17" t="n"/>
      <c r="I163" s="12">
        <f>IF(OR(A163="",C163=""),"",IFERROR(LOOKUP(2,1/(('سجل الحركة'!$B$5:$B$1004=C163)*('سجل الحركة'!$T$5:$T$1004&lt;=A163+B163)*('سجل الحركة'!$U$5:$U$1004&gt;=A163+B163)),'سجل الحركة'!$D$5:$D$1004),"غير محدد - راجِع"))</f>
        <v/>
      </c>
      <c r="J163" s="10" t="n"/>
      <c r="K163" s="11" t="n"/>
      <c r="L163" s="11" t="n"/>
    </row>
    <row r="164">
      <c r="A164" s="10" t="n"/>
      <c r="B164" s="13" t="n"/>
      <c r="C164" s="11" t="n"/>
      <c r="D164" s="12">
        <f>IF(C164="","",IFERROR(VLOOKUP(C164,'السيارات'!$A$5:$F$104,6,FALSE),""))</f>
        <v/>
      </c>
      <c r="E164" s="11" t="n"/>
      <c r="F164" s="21" t="n"/>
      <c r="G164" s="11" t="n"/>
      <c r="H164" s="17" t="n"/>
      <c r="I164" s="12">
        <f>IF(OR(A164="",C164=""),"",IFERROR(LOOKUP(2,1/(('سجل الحركة'!$B$5:$B$1004=C164)*('سجل الحركة'!$T$5:$T$1004&lt;=A164+B164)*('سجل الحركة'!$U$5:$U$1004&gt;=A164+B164)),'سجل الحركة'!$D$5:$D$1004),"غير محدد - راجِع"))</f>
        <v/>
      </c>
      <c r="J164" s="10" t="n"/>
      <c r="K164" s="11" t="n"/>
      <c r="L164" s="11" t="n"/>
    </row>
    <row r="165">
      <c r="A165" s="10" t="n"/>
      <c r="B165" s="13" t="n"/>
      <c r="C165" s="11" t="n"/>
      <c r="D165" s="12">
        <f>IF(C165="","",IFERROR(VLOOKUP(C165,'السيارات'!$A$5:$F$104,6,FALSE),""))</f>
        <v/>
      </c>
      <c r="E165" s="11" t="n"/>
      <c r="F165" s="21" t="n"/>
      <c r="G165" s="11" t="n"/>
      <c r="H165" s="17" t="n"/>
      <c r="I165" s="12">
        <f>IF(OR(A165="",C165=""),"",IFERROR(LOOKUP(2,1/(('سجل الحركة'!$B$5:$B$1004=C165)*('سجل الحركة'!$T$5:$T$1004&lt;=A165+B165)*('سجل الحركة'!$U$5:$U$1004&gt;=A165+B165)),'سجل الحركة'!$D$5:$D$1004),"غير محدد - راجِع"))</f>
        <v/>
      </c>
      <c r="J165" s="10" t="n"/>
      <c r="K165" s="11" t="n"/>
      <c r="L165" s="11" t="n"/>
    </row>
    <row r="166">
      <c r="A166" s="10" t="n"/>
      <c r="B166" s="13" t="n"/>
      <c r="C166" s="11" t="n"/>
      <c r="D166" s="12">
        <f>IF(C166="","",IFERROR(VLOOKUP(C166,'السيارات'!$A$5:$F$104,6,FALSE),""))</f>
        <v/>
      </c>
      <c r="E166" s="11" t="n"/>
      <c r="F166" s="21" t="n"/>
      <c r="G166" s="11" t="n"/>
      <c r="H166" s="17" t="n"/>
      <c r="I166" s="12">
        <f>IF(OR(A166="",C166=""),"",IFERROR(LOOKUP(2,1/(('سجل الحركة'!$B$5:$B$1004=C166)*('سجل الحركة'!$T$5:$T$1004&lt;=A166+B166)*('سجل الحركة'!$U$5:$U$1004&gt;=A166+B166)),'سجل الحركة'!$D$5:$D$1004),"غير محدد - راجِع"))</f>
        <v/>
      </c>
      <c r="J166" s="10" t="n"/>
      <c r="K166" s="11" t="n"/>
      <c r="L166" s="11" t="n"/>
    </row>
    <row r="167">
      <c r="A167" s="10" t="n"/>
      <c r="B167" s="13" t="n"/>
      <c r="C167" s="11" t="n"/>
      <c r="D167" s="12">
        <f>IF(C167="","",IFERROR(VLOOKUP(C167,'السيارات'!$A$5:$F$104,6,FALSE),""))</f>
        <v/>
      </c>
      <c r="E167" s="11" t="n"/>
      <c r="F167" s="21" t="n"/>
      <c r="G167" s="11" t="n"/>
      <c r="H167" s="17" t="n"/>
      <c r="I167" s="12">
        <f>IF(OR(A167="",C167=""),"",IFERROR(LOOKUP(2,1/(('سجل الحركة'!$B$5:$B$1004=C167)*('سجل الحركة'!$T$5:$T$1004&lt;=A167+B167)*('سجل الحركة'!$U$5:$U$1004&gt;=A167+B167)),'سجل الحركة'!$D$5:$D$1004),"غير محدد - راجِع"))</f>
        <v/>
      </c>
      <c r="J167" s="10" t="n"/>
      <c r="K167" s="11" t="n"/>
      <c r="L167" s="11" t="n"/>
    </row>
    <row r="168">
      <c r="A168" s="10" t="n"/>
      <c r="B168" s="13" t="n"/>
      <c r="C168" s="11" t="n"/>
      <c r="D168" s="12">
        <f>IF(C168="","",IFERROR(VLOOKUP(C168,'السيارات'!$A$5:$F$104,6,FALSE),""))</f>
        <v/>
      </c>
      <c r="E168" s="11" t="n"/>
      <c r="F168" s="21" t="n"/>
      <c r="G168" s="11" t="n"/>
      <c r="H168" s="17" t="n"/>
      <c r="I168" s="12">
        <f>IF(OR(A168="",C168=""),"",IFERROR(LOOKUP(2,1/(('سجل الحركة'!$B$5:$B$1004=C168)*('سجل الحركة'!$T$5:$T$1004&lt;=A168+B168)*('سجل الحركة'!$U$5:$U$1004&gt;=A168+B168)),'سجل الحركة'!$D$5:$D$1004),"غير محدد - راجِع"))</f>
        <v/>
      </c>
      <c r="J168" s="10" t="n"/>
      <c r="K168" s="11" t="n"/>
      <c r="L168" s="11" t="n"/>
    </row>
    <row r="169">
      <c r="A169" s="10" t="n"/>
      <c r="B169" s="13" t="n"/>
      <c r="C169" s="11" t="n"/>
      <c r="D169" s="12">
        <f>IF(C169="","",IFERROR(VLOOKUP(C169,'السيارات'!$A$5:$F$104,6,FALSE),""))</f>
        <v/>
      </c>
      <c r="E169" s="11" t="n"/>
      <c r="F169" s="21" t="n"/>
      <c r="G169" s="11" t="n"/>
      <c r="H169" s="17" t="n"/>
      <c r="I169" s="12">
        <f>IF(OR(A169="",C169=""),"",IFERROR(LOOKUP(2,1/(('سجل الحركة'!$B$5:$B$1004=C169)*('سجل الحركة'!$T$5:$T$1004&lt;=A169+B169)*('سجل الحركة'!$U$5:$U$1004&gt;=A169+B169)),'سجل الحركة'!$D$5:$D$1004),"غير محدد - راجِع"))</f>
        <v/>
      </c>
      <c r="J169" s="10" t="n"/>
      <c r="K169" s="11" t="n"/>
      <c r="L169" s="11" t="n"/>
    </row>
    <row r="170">
      <c r="A170" s="10" t="n"/>
      <c r="B170" s="13" t="n"/>
      <c r="C170" s="11" t="n"/>
      <c r="D170" s="12">
        <f>IF(C170="","",IFERROR(VLOOKUP(C170,'السيارات'!$A$5:$F$104,6,FALSE),""))</f>
        <v/>
      </c>
      <c r="E170" s="11" t="n"/>
      <c r="F170" s="21" t="n"/>
      <c r="G170" s="11" t="n"/>
      <c r="H170" s="17" t="n"/>
      <c r="I170" s="12">
        <f>IF(OR(A170="",C170=""),"",IFERROR(LOOKUP(2,1/(('سجل الحركة'!$B$5:$B$1004=C170)*('سجل الحركة'!$T$5:$T$1004&lt;=A170+B170)*('سجل الحركة'!$U$5:$U$1004&gt;=A170+B170)),'سجل الحركة'!$D$5:$D$1004),"غير محدد - راجِع"))</f>
        <v/>
      </c>
      <c r="J170" s="10" t="n"/>
      <c r="K170" s="11" t="n"/>
      <c r="L170" s="11" t="n"/>
    </row>
    <row r="171">
      <c r="A171" s="10" t="n"/>
      <c r="B171" s="13" t="n"/>
      <c r="C171" s="11" t="n"/>
      <c r="D171" s="12">
        <f>IF(C171="","",IFERROR(VLOOKUP(C171,'السيارات'!$A$5:$F$104,6,FALSE),""))</f>
        <v/>
      </c>
      <c r="E171" s="11" t="n"/>
      <c r="F171" s="21" t="n"/>
      <c r="G171" s="11" t="n"/>
      <c r="H171" s="17" t="n"/>
      <c r="I171" s="12">
        <f>IF(OR(A171="",C171=""),"",IFERROR(LOOKUP(2,1/(('سجل الحركة'!$B$5:$B$1004=C171)*('سجل الحركة'!$T$5:$T$1004&lt;=A171+B171)*('سجل الحركة'!$U$5:$U$1004&gt;=A171+B171)),'سجل الحركة'!$D$5:$D$1004),"غير محدد - راجِع"))</f>
        <v/>
      </c>
      <c r="J171" s="10" t="n"/>
      <c r="K171" s="11" t="n"/>
      <c r="L171" s="11" t="n"/>
    </row>
    <row r="172">
      <c r="A172" s="10" t="n"/>
      <c r="B172" s="13" t="n"/>
      <c r="C172" s="11" t="n"/>
      <c r="D172" s="12">
        <f>IF(C172="","",IFERROR(VLOOKUP(C172,'السيارات'!$A$5:$F$104,6,FALSE),""))</f>
        <v/>
      </c>
      <c r="E172" s="11" t="n"/>
      <c r="F172" s="21" t="n"/>
      <c r="G172" s="11" t="n"/>
      <c r="H172" s="17" t="n"/>
      <c r="I172" s="12">
        <f>IF(OR(A172="",C172=""),"",IFERROR(LOOKUP(2,1/(('سجل الحركة'!$B$5:$B$1004=C172)*('سجل الحركة'!$T$5:$T$1004&lt;=A172+B172)*('سجل الحركة'!$U$5:$U$1004&gt;=A172+B172)),'سجل الحركة'!$D$5:$D$1004),"غير محدد - راجِع"))</f>
        <v/>
      </c>
      <c r="J172" s="10" t="n"/>
      <c r="K172" s="11" t="n"/>
      <c r="L172" s="11" t="n"/>
    </row>
    <row r="173">
      <c r="A173" s="10" t="n"/>
      <c r="B173" s="13" t="n"/>
      <c r="C173" s="11" t="n"/>
      <c r="D173" s="12">
        <f>IF(C173="","",IFERROR(VLOOKUP(C173,'السيارات'!$A$5:$F$104,6,FALSE),""))</f>
        <v/>
      </c>
      <c r="E173" s="11" t="n"/>
      <c r="F173" s="21" t="n"/>
      <c r="G173" s="11" t="n"/>
      <c r="H173" s="17" t="n"/>
      <c r="I173" s="12">
        <f>IF(OR(A173="",C173=""),"",IFERROR(LOOKUP(2,1/(('سجل الحركة'!$B$5:$B$1004=C173)*('سجل الحركة'!$T$5:$T$1004&lt;=A173+B173)*('سجل الحركة'!$U$5:$U$1004&gt;=A173+B173)),'سجل الحركة'!$D$5:$D$1004),"غير محدد - راجِع"))</f>
        <v/>
      </c>
      <c r="J173" s="10" t="n"/>
      <c r="K173" s="11" t="n"/>
      <c r="L173" s="11" t="n"/>
    </row>
    <row r="174">
      <c r="A174" s="10" t="n"/>
      <c r="B174" s="13" t="n"/>
      <c r="C174" s="11" t="n"/>
      <c r="D174" s="12">
        <f>IF(C174="","",IFERROR(VLOOKUP(C174,'السيارات'!$A$5:$F$104,6,FALSE),""))</f>
        <v/>
      </c>
      <c r="E174" s="11" t="n"/>
      <c r="F174" s="21" t="n"/>
      <c r="G174" s="11" t="n"/>
      <c r="H174" s="17" t="n"/>
      <c r="I174" s="12">
        <f>IF(OR(A174="",C174=""),"",IFERROR(LOOKUP(2,1/(('سجل الحركة'!$B$5:$B$1004=C174)*('سجل الحركة'!$T$5:$T$1004&lt;=A174+B174)*('سجل الحركة'!$U$5:$U$1004&gt;=A174+B174)),'سجل الحركة'!$D$5:$D$1004),"غير محدد - راجِع"))</f>
        <v/>
      </c>
      <c r="J174" s="10" t="n"/>
      <c r="K174" s="11" t="n"/>
      <c r="L174" s="11" t="n"/>
    </row>
    <row r="175">
      <c r="A175" s="10" t="n"/>
      <c r="B175" s="13" t="n"/>
      <c r="C175" s="11" t="n"/>
      <c r="D175" s="12">
        <f>IF(C175="","",IFERROR(VLOOKUP(C175,'السيارات'!$A$5:$F$104,6,FALSE),""))</f>
        <v/>
      </c>
      <c r="E175" s="11" t="n"/>
      <c r="F175" s="21" t="n"/>
      <c r="G175" s="11" t="n"/>
      <c r="H175" s="17" t="n"/>
      <c r="I175" s="12">
        <f>IF(OR(A175="",C175=""),"",IFERROR(LOOKUP(2,1/(('سجل الحركة'!$B$5:$B$1004=C175)*('سجل الحركة'!$T$5:$T$1004&lt;=A175+B175)*('سجل الحركة'!$U$5:$U$1004&gt;=A175+B175)),'سجل الحركة'!$D$5:$D$1004),"غير محدد - راجِع"))</f>
        <v/>
      </c>
      <c r="J175" s="10" t="n"/>
      <c r="K175" s="11" t="n"/>
      <c r="L175" s="11" t="n"/>
    </row>
    <row r="176">
      <c r="A176" s="10" t="n"/>
      <c r="B176" s="13" t="n"/>
      <c r="C176" s="11" t="n"/>
      <c r="D176" s="12">
        <f>IF(C176="","",IFERROR(VLOOKUP(C176,'السيارات'!$A$5:$F$104,6,FALSE),""))</f>
        <v/>
      </c>
      <c r="E176" s="11" t="n"/>
      <c r="F176" s="21" t="n"/>
      <c r="G176" s="11" t="n"/>
      <c r="H176" s="17" t="n"/>
      <c r="I176" s="12">
        <f>IF(OR(A176="",C176=""),"",IFERROR(LOOKUP(2,1/(('سجل الحركة'!$B$5:$B$1004=C176)*('سجل الحركة'!$T$5:$T$1004&lt;=A176+B176)*('سجل الحركة'!$U$5:$U$1004&gt;=A176+B176)),'سجل الحركة'!$D$5:$D$1004),"غير محدد - راجِع"))</f>
        <v/>
      </c>
      <c r="J176" s="10" t="n"/>
      <c r="K176" s="11" t="n"/>
      <c r="L176" s="11" t="n"/>
    </row>
    <row r="177">
      <c r="A177" s="10" t="n"/>
      <c r="B177" s="13" t="n"/>
      <c r="C177" s="11" t="n"/>
      <c r="D177" s="12">
        <f>IF(C177="","",IFERROR(VLOOKUP(C177,'السيارات'!$A$5:$F$104,6,FALSE),""))</f>
        <v/>
      </c>
      <c r="E177" s="11" t="n"/>
      <c r="F177" s="21" t="n"/>
      <c r="G177" s="11" t="n"/>
      <c r="H177" s="17" t="n"/>
      <c r="I177" s="12">
        <f>IF(OR(A177="",C177=""),"",IFERROR(LOOKUP(2,1/(('سجل الحركة'!$B$5:$B$1004=C177)*('سجل الحركة'!$T$5:$T$1004&lt;=A177+B177)*('سجل الحركة'!$U$5:$U$1004&gt;=A177+B177)),'سجل الحركة'!$D$5:$D$1004),"غير محدد - راجِع"))</f>
        <v/>
      </c>
      <c r="J177" s="10" t="n"/>
      <c r="K177" s="11" t="n"/>
      <c r="L177" s="11" t="n"/>
    </row>
    <row r="178">
      <c r="A178" s="10" t="n"/>
      <c r="B178" s="13" t="n"/>
      <c r="C178" s="11" t="n"/>
      <c r="D178" s="12">
        <f>IF(C178="","",IFERROR(VLOOKUP(C178,'السيارات'!$A$5:$F$104,6,FALSE),""))</f>
        <v/>
      </c>
      <c r="E178" s="11" t="n"/>
      <c r="F178" s="21" t="n"/>
      <c r="G178" s="11" t="n"/>
      <c r="H178" s="17" t="n"/>
      <c r="I178" s="12">
        <f>IF(OR(A178="",C178=""),"",IFERROR(LOOKUP(2,1/(('سجل الحركة'!$B$5:$B$1004=C178)*('سجل الحركة'!$T$5:$T$1004&lt;=A178+B178)*('سجل الحركة'!$U$5:$U$1004&gt;=A178+B178)),'سجل الحركة'!$D$5:$D$1004),"غير محدد - راجِع"))</f>
        <v/>
      </c>
      <c r="J178" s="10" t="n"/>
      <c r="K178" s="11" t="n"/>
      <c r="L178" s="11" t="n"/>
    </row>
    <row r="179">
      <c r="A179" s="10" t="n"/>
      <c r="B179" s="13" t="n"/>
      <c r="C179" s="11" t="n"/>
      <c r="D179" s="12">
        <f>IF(C179="","",IFERROR(VLOOKUP(C179,'السيارات'!$A$5:$F$104,6,FALSE),""))</f>
        <v/>
      </c>
      <c r="E179" s="11" t="n"/>
      <c r="F179" s="21" t="n"/>
      <c r="G179" s="11" t="n"/>
      <c r="H179" s="17" t="n"/>
      <c r="I179" s="12">
        <f>IF(OR(A179="",C179=""),"",IFERROR(LOOKUP(2,1/(('سجل الحركة'!$B$5:$B$1004=C179)*('سجل الحركة'!$T$5:$T$1004&lt;=A179+B179)*('سجل الحركة'!$U$5:$U$1004&gt;=A179+B179)),'سجل الحركة'!$D$5:$D$1004),"غير محدد - راجِع"))</f>
        <v/>
      </c>
      <c r="J179" s="10" t="n"/>
      <c r="K179" s="11" t="n"/>
      <c r="L179" s="11" t="n"/>
    </row>
    <row r="180">
      <c r="A180" s="10" t="n"/>
      <c r="B180" s="13" t="n"/>
      <c r="C180" s="11" t="n"/>
      <c r="D180" s="12">
        <f>IF(C180="","",IFERROR(VLOOKUP(C180,'السيارات'!$A$5:$F$104,6,FALSE),""))</f>
        <v/>
      </c>
      <c r="E180" s="11" t="n"/>
      <c r="F180" s="21" t="n"/>
      <c r="G180" s="11" t="n"/>
      <c r="H180" s="17" t="n"/>
      <c r="I180" s="12">
        <f>IF(OR(A180="",C180=""),"",IFERROR(LOOKUP(2,1/(('سجل الحركة'!$B$5:$B$1004=C180)*('سجل الحركة'!$T$5:$T$1004&lt;=A180+B180)*('سجل الحركة'!$U$5:$U$1004&gt;=A180+B180)),'سجل الحركة'!$D$5:$D$1004),"غير محدد - راجِع"))</f>
        <v/>
      </c>
      <c r="J180" s="10" t="n"/>
      <c r="K180" s="11" t="n"/>
      <c r="L180" s="11" t="n"/>
    </row>
    <row r="181">
      <c r="A181" s="10" t="n"/>
      <c r="B181" s="13" t="n"/>
      <c r="C181" s="11" t="n"/>
      <c r="D181" s="12">
        <f>IF(C181="","",IFERROR(VLOOKUP(C181,'السيارات'!$A$5:$F$104,6,FALSE),""))</f>
        <v/>
      </c>
      <c r="E181" s="11" t="n"/>
      <c r="F181" s="21" t="n"/>
      <c r="G181" s="11" t="n"/>
      <c r="H181" s="17" t="n"/>
      <c r="I181" s="12">
        <f>IF(OR(A181="",C181=""),"",IFERROR(LOOKUP(2,1/(('سجل الحركة'!$B$5:$B$1004=C181)*('سجل الحركة'!$T$5:$T$1004&lt;=A181+B181)*('سجل الحركة'!$U$5:$U$1004&gt;=A181+B181)),'سجل الحركة'!$D$5:$D$1004),"غير محدد - راجِع"))</f>
        <v/>
      </c>
      <c r="J181" s="10" t="n"/>
      <c r="K181" s="11" t="n"/>
      <c r="L181" s="11" t="n"/>
    </row>
    <row r="182">
      <c r="A182" s="10" t="n"/>
      <c r="B182" s="13" t="n"/>
      <c r="C182" s="11" t="n"/>
      <c r="D182" s="12">
        <f>IF(C182="","",IFERROR(VLOOKUP(C182,'السيارات'!$A$5:$F$104,6,FALSE),""))</f>
        <v/>
      </c>
      <c r="E182" s="11" t="n"/>
      <c r="F182" s="21" t="n"/>
      <c r="G182" s="11" t="n"/>
      <c r="H182" s="17" t="n"/>
      <c r="I182" s="12">
        <f>IF(OR(A182="",C182=""),"",IFERROR(LOOKUP(2,1/(('سجل الحركة'!$B$5:$B$1004=C182)*('سجل الحركة'!$T$5:$T$1004&lt;=A182+B182)*('سجل الحركة'!$U$5:$U$1004&gt;=A182+B182)),'سجل الحركة'!$D$5:$D$1004),"غير محدد - راجِع"))</f>
        <v/>
      </c>
      <c r="J182" s="10" t="n"/>
      <c r="K182" s="11" t="n"/>
      <c r="L182" s="11" t="n"/>
    </row>
    <row r="183">
      <c r="A183" s="10" t="n"/>
      <c r="B183" s="13" t="n"/>
      <c r="C183" s="11" t="n"/>
      <c r="D183" s="12">
        <f>IF(C183="","",IFERROR(VLOOKUP(C183,'السيارات'!$A$5:$F$104,6,FALSE),""))</f>
        <v/>
      </c>
      <c r="E183" s="11" t="n"/>
      <c r="F183" s="21" t="n"/>
      <c r="G183" s="11" t="n"/>
      <c r="H183" s="17" t="n"/>
      <c r="I183" s="12">
        <f>IF(OR(A183="",C183=""),"",IFERROR(LOOKUP(2,1/(('سجل الحركة'!$B$5:$B$1004=C183)*('سجل الحركة'!$T$5:$T$1004&lt;=A183+B183)*('سجل الحركة'!$U$5:$U$1004&gt;=A183+B183)),'سجل الحركة'!$D$5:$D$1004),"غير محدد - راجِع"))</f>
        <v/>
      </c>
      <c r="J183" s="10" t="n"/>
      <c r="K183" s="11" t="n"/>
      <c r="L183" s="11" t="n"/>
    </row>
    <row r="184">
      <c r="A184" s="10" t="n"/>
      <c r="B184" s="13" t="n"/>
      <c r="C184" s="11" t="n"/>
      <c r="D184" s="12">
        <f>IF(C184="","",IFERROR(VLOOKUP(C184,'السيارات'!$A$5:$F$104,6,FALSE),""))</f>
        <v/>
      </c>
      <c r="E184" s="11" t="n"/>
      <c r="F184" s="21" t="n"/>
      <c r="G184" s="11" t="n"/>
      <c r="H184" s="17" t="n"/>
      <c r="I184" s="12">
        <f>IF(OR(A184="",C184=""),"",IFERROR(LOOKUP(2,1/(('سجل الحركة'!$B$5:$B$1004=C184)*('سجل الحركة'!$T$5:$T$1004&lt;=A184+B184)*('سجل الحركة'!$U$5:$U$1004&gt;=A184+B184)),'سجل الحركة'!$D$5:$D$1004),"غير محدد - راجِع"))</f>
        <v/>
      </c>
      <c r="J184" s="10" t="n"/>
      <c r="K184" s="11" t="n"/>
      <c r="L184" s="11" t="n"/>
    </row>
    <row r="185">
      <c r="A185" s="10" t="n"/>
      <c r="B185" s="13" t="n"/>
      <c r="C185" s="11" t="n"/>
      <c r="D185" s="12">
        <f>IF(C185="","",IFERROR(VLOOKUP(C185,'السيارات'!$A$5:$F$104,6,FALSE),""))</f>
        <v/>
      </c>
      <c r="E185" s="11" t="n"/>
      <c r="F185" s="21" t="n"/>
      <c r="G185" s="11" t="n"/>
      <c r="H185" s="17" t="n"/>
      <c r="I185" s="12">
        <f>IF(OR(A185="",C185=""),"",IFERROR(LOOKUP(2,1/(('سجل الحركة'!$B$5:$B$1004=C185)*('سجل الحركة'!$T$5:$T$1004&lt;=A185+B185)*('سجل الحركة'!$U$5:$U$1004&gt;=A185+B185)),'سجل الحركة'!$D$5:$D$1004),"غير محدد - راجِع"))</f>
        <v/>
      </c>
      <c r="J185" s="10" t="n"/>
      <c r="K185" s="11" t="n"/>
      <c r="L185" s="11" t="n"/>
    </row>
    <row r="186">
      <c r="A186" s="10" t="n"/>
      <c r="B186" s="13" t="n"/>
      <c r="C186" s="11" t="n"/>
      <c r="D186" s="12">
        <f>IF(C186="","",IFERROR(VLOOKUP(C186,'السيارات'!$A$5:$F$104,6,FALSE),""))</f>
        <v/>
      </c>
      <c r="E186" s="11" t="n"/>
      <c r="F186" s="21" t="n"/>
      <c r="G186" s="11" t="n"/>
      <c r="H186" s="17" t="n"/>
      <c r="I186" s="12">
        <f>IF(OR(A186="",C186=""),"",IFERROR(LOOKUP(2,1/(('سجل الحركة'!$B$5:$B$1004=C186)*('سجل الحركة'!$T$5:$T$1004&lt;=A186+B186)*('سجل الحركة'!$U$5:$U$1004&gt;=A186+B186)),'سجل الحركة'!$D$5:$D$1004),"غير محدد - راجِع"))</f>
        <v/>
      </c>
      <c r="J186" s="10" t="n"/>
      <c r="K186" s="11" t="n"/>
      <c r="L186" s="11" t="n"/>
    </row>
    <row r="187">
      <c r="A187" s="10" t="n"/>
      <c r="B187" s="13" t="n"/>
      <c r="C187" s="11" t="n"/>
      <c r="D187" s="12">
        <f>IF(C187="","",IFERROR(VLOOKUP(C187,'السيارات'!$A$5:$F$104,6,FALSE),""))</f>
        <v/>
      </c>
      <c r="E187" s="11" t="n"/>
      <c r="F187" s="21" t="n"/>
      <c r="G187" s="11" t="n"/>
      <c r="H187" s="17" t="n"/>
      <c r="I187" s="12">
        <f>IF(OR(A187="",C187=""),"",IFERROR(LOOKUP(2,1/(('سجل الحركة'!$B$5:$B$1004=C187)*('سجل الحركة'!$T$5:$T$1004&lt;=A187+B187)*('سجل الحركة'!$U$5:$U$1004&gt;=A187+B187)),'سجل الحركة'!$D$5:$D$1004),"غير محدد - راجِع"))</f>
        <v/>
      </c>
      <c r="J187" s="10" t="n"/>
      <c r="K187" s="11" t="n"/>
      <c r="L187" s="11" t="n"/>
    </row>
    <row r="188">
      <c r="A188" s="10" t="n"/>
      <c r="B188" s="13" t="n"/>
      <c r="C188" s="11" t="n"/>
      <c r="D188" s="12">
        <f>IF(C188="","",IFERROR(VLOOKUP(C188,'السيارات'!$A$5:$F$104,6,FALSE),""))</f>
        <v/>
      </c>
      <c r="E188" s="11" t="n"/>
      <c r="F188" s="21" t="n"/>
      <c r="G188" s="11" t="n"/>
      <c r="H188" s="17" t="n"/>
      <c r="I188" s="12">
        <f>IF(OR(A188="",C188=""),"",IFERROR(LOOKUP(2,1/(('سجل الحركة'!$B$5:$B$1004=C188)*('سجل الحركة'!$T$5:$T$1004&lt;=A188+B188)*('سجل الحركة'!$U$5:$U$1004&gt;=A188+B188)),'سجل الحركة'!$D$5:$D$1004),"غير محدد - راجِع"))</f>
        <v/>
      </c>
      <c r="J188" s="10" t="n"/>
      <c r="K188" s="11" t="n"/>
      <c r="L188" s="11" t="n"/>
    </row>
    <row r="189">
      <c r="A189" s="10" t="n"/>
      <c r="B189" s="13" t="n"/>
      <c r="C189" s="11" t="n"/>
      <c r="D189" s="12">
        <f>IF(C189="","",IFERROR(VLOOKUP(C189,'السيارات'!$A$5:$F$104,6,FALSE),""))</f>
        <v/>
      </c>
      <c r="E189" s="11" t="n"/>
      <c r="F189" s="21" t="n"/>
      <c r="G189" s="11" t="n"/>
      <c r="H189" s="17" t="n"/>
      <c r="I189" s="12">
        <f>IF(OR(A189="",C189=""),"",IFERROR(LOOKUP(2,1/(('سجل الحركة'!$B$5:$B$1004=C189)*('سجل الحركة'!$T$5:$T$1004&lt;=A189+B189)*('سجل الحركة'!$U$5:$U$1004&gt;=A189+B189)),'سجل الحركة'!$D$5:$D$1004),"غير محدد - راجِع"))</f>
        <v/>
      </c>
      <c r="J189" s="10" t="n"/>
      <c r="K189" s="11" t="n"/>
      <c r="L189" s="11" t="n"/>
    </row>
    <row r="190">
      <c r="A190" s="10" t="n"/>
      <c r="B190" s="13" t="n"/>
      <c r="C190" s="11" t="n"/>
      <c r="D190" s="12">
        <f>IF(C190="","",IFERROR(VLOOKUP(C190,'السيارات'!$A$5:$F$104,6,FALSE),""))</f>
        <v/>
      </c>
      <c r="E190" s="11" t="n"/>
      <c r="F190" s="21" t="n"/>
      <c r="G190" s="11" t="n"/>
      <c r="H190" s="17" t="n"/>
      <c r="I190" s="12">
        <f>IF(OR(A190="",C190=""),"",IFERROR(LOOKUP(2,1/(('سجل الحركة'!$B$5:$B$1004=C190)*('سجل الحركة'!$T$5:$T$1004&lt;=A190+B190)*('سجل الحركة'!$U$5:$U$1004&gt;=A190+B190)),'سجل الحركة'!$D$5:$D$1004),"غير محدد - راجِع"))</f>
        <v/>
      </c>
      <c r="J190" s="10" t="n"/>
      <c r="K190" s="11" t="n"/>
      <c r="L190" s="11" t="n"/>
    </row>
    <row r="191">
      <c r="A191" s="10" t="n"/>
      <c r="B191" s="13" t="n"/>
      <c r="C191" s="11" t="n"/>
      <c r="D191" s="12">
        <f>IF(C191="","",IFERROR(VLOOKUP(C191,'السيارات'!$A$5:$F$104,6,FALSE),""))</f>
        <v/>
      </c>
      <c r="E191" s="11" t="n"/>
      <c r="F191" s="21" t="n"/>
      <c r="G191" s="11" t="n"/>
      <c r="H191" s="17" t="n"/>
      <c r="I191" s="12">
        <f>IF(OR(A191="",C191=""),"",IFERROR(LOOKUP(2,1/(('سجل الحركة'!$B$5:$B$1004=C191)*('سجل الحركة'!$T$5:$T$1004&lt;=A191+B191)*('سجل الحركة'!$U$5:$U$1004&gt;=A191+B191)),'سجل الحركة'!$D$5:$D$1004),"غير محدد - راجِع"))</f>
        <v/>
      </c>
      <c r="J191" s="10" t="n"/>
      <c r="K191" s="11" t="n"/>
      <c r="L191" s="11" t="n"/>
    </row>
    <row r="192">
      <c r="A192" s="10" t="n"/>
      <c r="B192" s="13" t="n"/>
      <c r="C192" s="11" t="n"/>
      <c r="D192" s="12">
        <f>IF(C192="","",IFERROR(VLOOKUP(C192,'السيارات'!$A$5:$F$104,6,FALSE),""))</f>
        <v/>
      </c>
      <c r="E192" s="11" t="n"/>
      <c r="F192" s="21" t="n"/>
      <c r="G192" s="11" t="n"/>
      <c r="H192" s="17" t="n"/>
      <c r="I192" s="12">
        <f>IF(OR(A192="",C192=""),"",IFERROR(LOOKUP(2,1/(('سجل الحركة'!$B$5:$B$1004=C192)*('سجل الحركة'!$T$5:$T$1004&lt;=A192+B192)*('سجل الحركة'!$U$5:$U$1004&gt;=A192+B192)),'سجل الحركة'!$D$5:$D$1004),"غير محدد - راجِع"))</f>
        <v/>
      </c>
      <c r="J192" s="10" t="n"/>
      <c r="K192" s="11" t="n"/>
      <c r="L192" s="11" t="n"/>
    </row>
    <row r="193">
      <c r="A193" s="10" t="n"/>
      <c r="B193" s="13" t="n"/>
      <c r="C193" s="11" t="n"/>
      <c r="D193" s="12">
        <f>IF(C193="","",IFERROR(VLOOKUP(C193,'السيارات'!$A$5:$F$104,6,FALSE),""))</f>
        <v/>
      </c>
      <c r="E193" s="11" t="n"/>
      <c r="F193" s="21" t="n"/>
      <c r="G193" s="11" t="n"/>
      <c r="H193" s="17" t="n"/>
      <c r="I193" s="12">
        <f>IF(OR(A193="",C193=""),"",IFERROR(LOOKUP(2,1/(('سجل الحركة'!$B$5:$B$1004=C193)*('سجل الحركة'!$T$5:$T$1004&lt;=A193+B193)*('سجل الحركة'!$U$5:$U$1004&gt;=A193+B193)),'سجل الحركة'!$D$5:$D$1004),"غير محدد - راجِع"))</f>
        <v/>
      </c>
      <c r="J193" s="10" t="n"/>
      <c r="K193" s="11" t="n"/>
      <c r="L193" s="11" t="n"/>
    </row>
    <row r="194">
      <c r="A194" s="10" t="n"/>
      <c r="B194" s="13" t="n"/>
      <c r="C194" s="11" t="n"/>
      <c r="D194" s="12">
        <f>IF(C194="","",IFERROR(VLOOKUP(C194,'السيارات'!$A$5:$F$104,6,FALSE),""))</f>
        <v/>
      </c>
      <c r="E194" s="11" t="n"/>
      <c r="F194" s="21" t="n"/>
      <c r="G194" s="11" t="n"/>
      <c r="H194" s="17" t="n"/>
      <c r="I194" s="12">
        <f>IF(OR(A194="",C194=""),"",IFERROR(LOOKUP(2,1/(('سجل الحركة'!$B$5:$B$1004=C194)*('سجل الحركة'!$T$5:$T$1004&lt;=A194+B194)*('سجل الحركة'!$U$5:$U$1004&gt;=A194+B194)),'سجل الحركة'!$D$5:$D$1004),"غير محدد - راجِع"))</f>
        <v/>
      </c>
      <c r="J194" s="10" t="n"/>
      <c r="K194" s="11" t="n"/>
      <c r="L194" s="11" t="n"/>
    </row>
    <row r="195">
      <c r="A195" s="10" t="n"/>
      <c r="B195" s="13" t="n"/>
      <c r="C195" s="11" t="n"/>
      <c r="D195" s="12">
        <f>IF(C195="","",IFERROR(VLOOKUP(C195,'السيارات'!$A$5:$F$104,6,FALSE),""))</f>
        <v/>
      </c>
      <c r="E195" s="11" t="n"/>
      <c r="F195" s="21" t="n"/>
      <c r="G195" s="11" t="n"/>
      <c r="H195" s="17" t="n"/>
      <c r="I195" s="12">
        <f>IF(OR(A195="",C195=""),"",IFERROR(LOOKUP(2,1/(('سجل الحركة'!$B$5:$B$1004=C195)*('سجل الحركة'!$T$5:$T$1004&lt;=A195+B195)*('سجل الحركة'!$U$5:$U$1004&gt;=A195+B195)),'سجل الحركة'!$D$5:$D$1004),"غير محدد - راجِع"))</f>
        <v/>
      </c>
      <c r="J195" s="10" t="n"/>
      <c r="K195" s="11" t="n"/>
      <c r="L195" s="11" t="n"/>
    </row>
    <row r="196">
      <c r="A196" s="10" t="n"/>
      <c r="B196" s="13" t="n"/>
      <c r="C196" s="11" t="n"/>
      <c r="D196" s="12">
        <f>IF(C196="","",IFERROR(VLOOKUP(C196,'السيارات'!$A$5:$F$104,6,FALSE),""))</f>
        <v/>
      </c>
      <c r="E196" s="11" t="n"/>
      <c r="F196" s="21" t="n"/>
      <c r="G196" s="11" t="n"/>
      <c r="H196" s="17" t="n"/>
      <c r="I196" s="12">
        <f>IF(OR(A196="",C196=""),"",IFERROR(LOOKUP(2,1/(('سجل الحركة'!$B$5:$B$1004=C196)*('سجل الحركة'!$T$5:$T$1004&lt;=A196+B196)*('سجل الحركة'!$U$5:$U$1004&gt;=A196+B196)),'سجل الحركة'!$D$5:$D$1004),"غير محدد - راجِع"))</f>
        <v/>
      </c>
      <c r="J196" s="10" t="n"/>
      <c r="K196" s="11" t="n"/>
      <c r="L196" s="11" t="n"/>
    </row>
    <row r="197">
      <c r="A197" s="10" t="n"/>
      <c r="B197" s="13" t="n"/>
      <c r="C197" s="11" t="n"/>
      <c r="D197" s="12">
        <f>IF(C197="","",IFERROR(VLOOKUP(C197,'السيارات'!$A$5:$F$104,6,FALSE),""))</f>
        <v/>
      </c>
      <c r="E197" s="11" t="n"/>
      <c r="F197" s="21" t="n"/>
      <c r="G197" s="11" t="n"/>
      <c r="H197" s="17" t="n"/>
      <c r="I197" s="12">
        <f>IF(OR(A197="",C197=""),"",IFERROR(LOOKUP(2,1/(('سجل الحركة'!$B$5:$B$1004=C197)*('سجل الحركة'!$T$5:$T$1004&lt;=A197+B197)*('سجل الحركة'!$U$5:$U$1004&gt;=A197+B197)),'سجل الحركة'!$D$5:$D$1004),"غير محدد - راجِع"))</f>
        <v/>
      </c>
      <c r="J197" s="10" t="n"/>
      <c r="K197" s="11" t="n"/>
      <c r="L197" s="11" t="n"/>
    </row>
    <row r="198">
      <c r="A198" s="10" t="n"/>
      <c r="B198" s="13" t="n"/>
      <c r="C198" s="11" t="n"/>
      <c r="D198" s="12">
        <f>IF(C198="","",IFERROR(VLOOKUP(C198,'السيارات'!$A$5:$F$104,6,FALSE),""))</f>
        <v/>
      </c>
      <c r="E198" s="11" t="n"/>
      <c r="F198" s="21" t="n"/>
      <c r="G198" s="11" t="n"/>
      <c r="H198" s="17" t="n"/>
      <c r="I198" s="12">
        <f>IF(OR(A198="",C198=""),"",IFERROR(LOOKUP(2,1/(('سجل الحركة'!$B$5:$B$1004=C198)*('سجل الحركة'!$T$5:$T$1004&lt;=A198+B198)*('سجل الحركة'!$U$5:$U$1004&gt;=A198+B198)),'سجل الحركة'!$D$5:$D$1004),"غير محدد - راجِع"))</f>
        <v/>
      </c>
      <c r="J198" s="10" t="n"/>
      <c r="K198" s="11" t="n"/>
      <c r="L198" s="11" t="n"/>
    </row>
    <row r="199">
      <c r="A199" s="10" t="n"/>
      <c r="B199" s="13" t="n"/>
      <c r="C199" s="11" t="n"/>
      <c r="D199" s="12">
        <f>IF(C199="","",IFERROR(VLOOKUP(C199,'السيارات'!$A$5:$F$104,6,FALSE),""))</f>
        <v/>
      </c>
      <c r="E199" s="11" t="n"/>
      <c r="F199" s="21" t="n"/>
      <c r="G199" s="11" t="n"/>
      <c r="H199" s="17" t="n"/>
      <c r="I199" s="12">
        <f>IF(OR(A199="",C199=""),"",IFERROR(LOOKUP(2,1/(('سجل الحركة'!$B$5:$B$1004=C199)*('سجل الحركة'!$T$5:$T$1004&lt;=A199+B199)*('سجل الحركة'!$U$5:$U$1004&gt;=A199+B199)),'سجل الحركة'!$D$5:$D$1004),"غير محدد - راجِع"))</f>
        <v/>
      </c>
      <c r="J199" s="10" t="n"/>
      <c r="K199" s="11" t="n"/>
      <c r="L199" s="11" t="n"/>
    </row>
    <row r="200">
      <c r="A200" s="10" t="n"/>
      <c r="B200" s="13" t="n"/>
      <c r="C200" s="11" t="n"/>
      <c r="D200" s="12">
        <f>IF(C200="","",IFERROR(VLOOKUP(C200,'السيارات'!$A$5:$F$104,6,FALSE),""))</f>
        <v/>
      </c>
      <c r="E200" s="11" t="n"/>
      <c r="F200" s="21" t="n"/>
      <c r="G200" s="11" t="n"/>
      <c r="H200" s="17" t="n"/>
      <c r="I200" s="12">
        <f>IF(OR(A200="",C200=""),"",IFERROR(LOOKUP(2,1/(('سجل الحركة'!$B$5:$B$1004=C200)*('سجل الحركة'!$T$5:$T$1004&lt;=A200+B200)*('سجل الحركة'!$U$5:$U$1004&gt;=A200+B200)),'سجل الحركة'!$D$5:$D$1004),"غير محدد - راجِع"))</f>
        <v/>
      </c>
      <c r="J200" s="10" t="n"/>
      <c r="K200" s="11" t="n"/>
      <c r="L200" s="11" t="n"/>
    </row>
    <row r="201">
      <c r="A201" s="10" t="n"/>
      <c r="B201" s="13" t="n"/>
      <c r="C201" s="11" t="n"/>
      <c r="D201" s="12">
        <f>IF(C201="","",IFERROR(VLOOKUP(C201,'السيارات'!$A$5:$F$104,6,FALSE),""))</f>
        <v/>
      </c>
      <c r="E201" s="11" t="n"/>
      <c r="F201" s="21" t="n"/>
      <c r="G201" s="11" t="n"/>
      <c r="H201" s="17" t="n"/>
      <c r="I201" s="12">
        <f>IF(OR(A201="",C201=""),"",IFERROR(LOOKUP(2,1/(('سجل الحركة'!$B$5:$B$1004=C201)*('سجل الحركة'!$T$5:$T$1004&lt;=A201+B201)*('سجل الحركة'!$U$5:$U$1004&gt;=A201+B201)),'سجل الحركة'!$D$5:$D$1004),"غير محدد - راجِع"))</f>
        <v/>
      </c>
      <c r="J201" s="10" t="n"/>
      <c r="K201" s="11" t="n"/>
      <c r="L201" s="11" t="n"/>
    </row>
    <row r="202">
      <c r="A202" s="10" t="n"/>
      <c r="B202" s="13" t="n"/>
      <c r="C202" s="11" t="n"/>
      <c r="D202" s="12">
        <f>IF(C202="","",IFERROR(VLOOKUP(C202,'السيارات'!$A$5:$F$104,6,FALSE),""))</f>
        <v/>
      </c>
      <c r="E202" s="11" t="n"/>
      <c r="F202" s="21" t="n"/>
      <c r="G202" s="11" t="n"/>
      <c r="H202" s="17" t="n"/>
      <c r="I202" s="12">
        <f>IF(OR(A202="",C202=""),"",IFERROR(LOOKUP(2,1/(('سجل الحركة'!$B$5:$B$1004=C202)*('سجل الحركة'!$T$5:$T$1004&lt;=A202+B202)*('سجل الحركة'!$U$5:$U$1004&gt;=A202+B202)),'سجل الحركة'!$D$5:$D$1004),"غير محدد - راجِع"))</f>
        <v/>
      </c>
      <c r="J202" s="10" t="n"/>
      <c r="K202" s="11" t="n"/>
      <c r="L202" s="11" t="n"/>
    </row>
    <row r="203">
      <c r="A203" s="10" t="n"/>
      <c r="B203" s="13" t="n"/>
      <c r="C203" s="11" t="n"/>
      <c r="D203" s="12">
        <f>IF(C203="","",IFERROR(VLOOKUP(C203,'السيارات'!$A$5:$F$104,6,FALSE),""))</f>
        <v/>
      </c>
      <c r="E203" s="11" t="n"/>
      <c r="F203" s="21" t="n"/>
      <c r="G203" s="11" t="n"/>
      <c r="H203" s="17" t="n"/>
      <c r="I203" s="12">
        <f>IF(OR(A203="",C203=""),"",IFERROR(LOOKUP(2,1/(('سجل الحركة'!$B$5:$B$1004=C203)*('سجل الحركة'!$T$5:$T$1004&lt;=A203+B203)*('سجل الحركة'!$U$5:$U$1004&gt;=A203+B203)),'سجل الحركة'!$D$5:$D$1004),"غير محدد - راجِع"))</f>
        <v/>
      </c>
      <c r="J203" s="10" t="n"/>
      <c r="K203" s="11" t="n"/>
      <c r="L203" s="11" t="n"/>
    </row>
    <row r="204">
      <c r="A204" s="10" t="n"/>
      <c r="B204" s="13" t="n"/>
      <c r="C204" s="11" t="n"/>
      <c r="D204" s="12">
        <f>IF(C204="","",IFERROR(VLOOKUP(C204,'السيارات'!$A$5:$F$104,6,FALSE),""))</f>
        <v/>
      </c>
      <c r="E204" s="11" t="n"/>
      <c r="F204" s="21" t="n"/>
      <c r="G204" s="11" t="n"/>
      <c r="H204" s="17" t="n"/>
      <c r="I204" s="12">
        <f>IF(OR(A204="",C204=""),"",IFERROR(LOOKUP(2,1/(('سجل الحركة'!$B$5:$B$1004=C204)*('سجل الحركة'!$T$5:$T$1004&lt;=A204+B204)*('سجل الحركة'!$U$5:$U$1004&gt;=A204+B204)),'سجل الحركة'!$D$5:$D$1004),"غير محدد - راجِع"))</f>
        <v/>
      </c>
      <c r="J204" s="10" t="n"/>
      <c r="K204" s="11" t="n"/>
      <c r="L204" s="11" t="n"/>
    </row>
    <row r="205">
      <c r="A205" s="10" t="n"/>
      <c r="B205" s="13" t="n"/>
      <c r="C205" s="11" t="n"/>
      <c r="D205" s="12">
        <f>IF(C205="","",IFERROR(VLOOKUP(C205,'السيارات'!$A$5:$F$104,6,FALSE),""))</f>
        <v/>
      </c>
      <c r="E205" s="11" t="n"/>
      <c r="F205" s="21" t="n"/>
      <c r="G205" s="11" t="n"/>
      <c r="H205" s="17" t="n"/>
      <c r="I205" s="12">
        <f>IF(OR(A205="",C205=""),"",IFERROR(LOOKUP(2,1/(('سجل الحركة'!$B$5:$B$1004=C205)*('سجل الحركة'!$T$5:$T$1004&lt;=A205+B205)*('سجل الحركة'!$U$5:$U$1004&gt;=A205+B205)),'سجل الحركة'!$D$5:$D$1004),"غير محدد - راجِع"))</f>
        <v/>
      </c>
      <c r="J205" s="10" t="n"/>
      <c r="K205" s="11" t="n"/>
      <c r="L205" s="11" t="n"/>
    </row>
    <row r="206">
      <c r="A206" s="10" t="n"/>
      <c r="B206" s="13" t="n"/>
      <c r="C206" s="11" t="n"/>
      <c r="D206" s="12">
        <f>IF(C206="","",IFERROR(VLOOKUP(C206,'السيارات'!$A$5:$F$104,6,FALSE),""))</f>
        <v/>
      </c>
      <c r="E206" s="11" t="n"/>
      <c r="F206" s="21" t="n"/>
      <c r="G206" s="11" t="n"/>
      <c r="H206" s="17" t="n"/>
      <c r="I206" s="12">
        <f>IF(OR(A206="",C206=""),"",IFERROR(LOOKUP(2,1/(('سجل الحركة'!$B$5:$B$1004=C206)*('سجل الحركة'!$T$5:$T$1004&lt;=A206+B206)*('سجل الحركة'!$U$5:$U$1004&gt;=A206+B206)),'سجل الحركة'!$D$5:$D$1004),"غير محدد - راجِع"))</f>
        <v/>
      </c>
      <c r="J206" s="10" t="n"/>
      <c r="K206" s="11" t="n"/>
      <c r="L206" s="11" t="n"/>
    </row>
    <row r="207">
      <c r="A207" s="10" t="n"/>
      <c r="B207" s="13" t="n"/>
      <c r="C207" s="11" t="n"/>
      <c r="D207" s="12">
        <f>IF(C207="","",IFERROR(VLOOKUP(C207,'السيارات'!$A$5:$F$104,6,FALSE),""))</f>
        <v/>
      </c>
      <c r="E207" s="11" t="n"/>
      <c r="F207" s="21" t="n"/>
      <c r="G207" s="11" t="n"/>
      <c r="H207" s="17" t="n"/>
      <c r="I207" s="12">
        <f>IF(OR(A207="",C207=""),"",IFERROR(LOOKUP(2,1/(('سجل الحركة'!$B$5:$B$1004=C207)*('سجل الحركة'!$T$5:$T$1004&lt;=A207+B207)*('سجل الحركة'!$U$5:$U$1004&gt;=A207+B207)),'سجل الحركة'!$D$5:$D$1004),"غير محدد - راجِع"))</f>
        <v/>
      </c>
      <c r="J207" s="10" t="n"/>
      <c r="K207" s="11" t="n"/>
      <c r="L207" s="11" t="n"/>
    </row>
    <row r="208">
      <c r="A208" s="10" t="n"/>
      <c r="B208" s="13" t="n"/>
      <c r="C208" s="11" t="n"/>
      <c r="D208" s="12">
        <f>IF(C208="","",IFERROR(VLOOKUP(C208,'السيارات'!$A$5:$F$104,6,FALSE),""))</f>
        <v/>
      </c>
      <c r="E208" s="11" t="n"/>
      <c r="F208" s="21" t="n"/>
      <c r="G208" s="11" t="n"/>
      <c r="H208" s="17" t="n"/>
      <c r="I208" s="12">
        <f>IF(OR(A208="",C208=""),"",IFERROR(LOOKUP(2,1/(('سجل الحركة'!$B$5:$B$1004=C208)*('سجل الحركة'!$T$5:$T$1004&lt;=A208+B208)*('سجل الحركة'!$U$5:$U$1004&gt;=A208+B208)),'سجل الحركة'!$D$5:$D$1004),"غير محدد - راجِع"))</f>
        <v/>
      </c>
      <c r="J208" s="10" t="n"/>
      <c r="K208" s="11" t="n"/>
      <c r="L208" s="11" t="n"/>
    </row>
    <row r="209">
      <c r="A209" s="10" t="n"/>
      <c r="B209" s="13" t="n"/>
      <c r="C209" s="11" t="n"/>
      <c r="D209" s="12">
        <f>IF(C209="","",IFERROR(VLOOKUP(C209,'السيارات'!$A$5:$F$104,6,FALSE),""))</f>
        <v/>
      </c>
      <c r="E209" s="11" t="n"/>
      <c r="F209" s="21" t="n"/>
      <c r="G209" s="11" t="n"/>
      <c r="H209" s="17" t="n"/>
      <c r="I209" s="12">
        <f>IF(OR(A209="",C209=""),"",IFERROR(LOOKUP(2,1/(('سجل الحركة'!$B$5:$B$1004=C209)*('سجل الحركة'!$T$5:$T$1004&lt;=A209+B209)*('سجل الحركة'!$U$5:$U$1004&gt;=A209+B209)),'سجل الحركة'!$D$5:$D$1004),"غير محدد - راجِع"))</f>
        <v/>
      </c>
      <c r="J209" s="10" t="n"/>
      <c r="K209" s="11" t="n"/>
      <c r="L209" s="11" t="n"/>
    </row>
    <row r="210">
      <c r="A210" s="10" t="n"/>
      <c r="B210" s="13" t="n"/>
      <c r="C210" s="11" t="n"/>
      <c r="D210" s="12">
        <f>IF(C210="","",IFERROR(VLOOKUP(C210,'السيارات'!$A$5:$F$104,6,FALSE),""))</f>
        <v/>
      </c>
      <c r="E210" s="11" t="n"/>
      <c r="F210" s="21" t="n"/>
      <c r="G210" s="11" t="n"/>
      <c r="H210" s="17" t="n"/>
      <c r="I210" s="12">
        <f>IF(OR(A210="",C210=""),"",IFERROR(LOOKUP(2,1/(('سجل الحركة'!$B$5:$B$1004=C210)*('سجل الحركة'!$T$5:$T$1004&lt;=A210+B210)*('سجل الحركة'!$U$5:$U$1004&gt;=A210+B210)),'سجل الحركة'!$D$5:$D$1004),"غير محدد - راجِع"))</f>
        <v/>
      </c>
      <c r="J210" s="10" t="n"/>
      <c r="K210" s="11" t="n"/>
      <c r="L210" s="11" t="n"/>
    </row>
    <row r="211">
      <c r="A211" s="10" t="n"/>
      <c r="B211" s="13" t="n"/>
      <c r="C211" s="11" t="n"/>
      <c r="D211" s="12">
        <f>IF(C211="","",IFERROR(VLOOKUP(C211,'السيارات'!$A$5:$F$104,6,FALSE),""))</f>
        <v/>
      </c>
      <c r="E211" s="11" t="n"/>
      <c r="F211" s="21" t="n"/>
      <c r="G211" s="11" t="n"/>
      <c r="H211" s="17" t="n"/>
      <c r="I211" s="12">
        <f>IF(OR(A211="",C211=""),"",IFERROR(LOOKUP(2,1/(('سجل الحركة'!$B$5:$B$1004=C211)*('سجل الحركة'!$T$5:$T$1004&lt;=A211+B211)*('سجل الحركة'!$U$5:$U$1004&gt;=A211+B211)),'سجل الحركة'!$D$5:$D$1004),"غير محدد - راجِع"))</f>
        <v/>
      </c>
      <c r="J211" s="10" t="n"/>
      <c r="K211" s="11" t="n"/>
      <c r="L211" s="11" t="n"/>
    </row>
    <row r="212">
      <c r="A212" s="10" t="n"/>
      <c r="B212" s="13" t="n"/>
      <c r="C212" s="11" t="n"/>
      <c r="D212" s="12">
        <f>IF(C212="","",IFERROR(VLOOKUP(C212,'السيارات'!$A$5:$F$104,6,FALSE),""))</f>
        <v/>
      </c>
      <c r="E212" s="11" t="n"/>
      <c r="F212" s="21" t="n"/>
      <c r="G212" s="11" t="n"/>
      <c r="H212" s="17" t="n"/>
      <c r="I212" s="12">
        <f>IF(OR(A212="",C212=""),"",IFERROR(LOOKUP(2,1/(('سجل الحركة'!$B$5:$B$1004=C212)*('سجل الحركة'!$T$5:$T$1004&lt;=A212+B212)*('سجل الحركة'!$U$5:$U$1004&gt;=A212+B212)),'سجل الحركة'!$D$5:$D$1004),"غير محدد - راجِع"))</f>
        <v/>
      </c>
      <c r="J212" s="10" t="n"/>
      <c r="K212" s="11" t="n"/>
      <c r="L212" s="11" t="n"/>
    </row>
    <row r="213">
      <c r="A213" s="10" t="n"/>
      <c r="B213" s="13" t="n"/>
      <c r="C213" s="11" t="n"/>
      <c r="D213" s="12">
        <f>IF(C213="","",IFERROR(VLOOKUP(C213,'السيارات'!$A$5:$F$104,6,FALSE),""))</f>
        <v/>
      </c>
      <c r="E213" s="11" t="n"/>
      <c r="F213" s="21" t="n"/>
      <c r="G213" s="11" t="n"/>
      <c r="H213" s="17" t="n"/>
      <c r="I213" s="12">
        <f>IF(OR(A213="",C213=""),"",IFERROR(LOOKUP(2,1/(('سجل الحركة'!$B$5:$B$1004=C213)*('سجل الحركة'!$T$5:$T$1004&lt;=A213+B213)*('سجل الحركة'!$U$5:$U$1004&gt;=A213+B213)),'سجل الحركة'!$D$5:$D$1004),"غير محدد - راجِع"))</f>
        <v/>
      </c>
      <c r="J213" s="10" t="n"/>
      <c r="K213" s="11" t="n"/>
      <c r="L213" s="11" t="n"/>
    </row>
    <row r="214">
      <c r="A214" s="10" t="n"/>
      <c r="B214" s="13" t="n"/>
      <c r="C214" s="11" t="n"/>
      <c r="D214" s="12">
        <f>IF(C214="","",IFERROR(VLOOKUP(C214,'السيارات'!$A$5:$F$104,6,FALSE),""))</f>
        <v/>
      </c>
      <c r="E214" s="11" t="n"/>
      <c r="F214" s="21" t="n"/>
      <c r="G214" s="11" t="n"/>
      <c r="H214" s="17" t="n"/>
      <c r="I214" s="12">
        <f>IF(OR(A214="",C214=""),"",IFERROR(LOOKUP(2,1/(('سجل الحركة'!$B$5:$B$1004=C214)*('سجل الحركة'!$T$5:$T$1004&lt;=A214+B214)*('سجل الحركة'!$U$5:$U$1004&gt;=A214+B214)),'سجل الحركة'!$D$5:$D$1004),"غير محدد - راجِع"))</f>
        <v/>
      </c>
      <c r="J214" s="10" t="n"/>
      <c r="K214" s="11" t="n"/>
      <c r="L214" s="11" t="n"/>
    </row>
    <row r="215">
      <c r="A215" s="10" t="n"/>
      <c r="B215" s="13" t="n"/>
      <c r="C215" s="11" t="n"/>
      <c r="D215" s="12">
        <f>IF(C215="","",IFERROR(VLOOKUP(C215,'السيارات'!$A$5:$F$104,6,FALSE),""))</f>
        <v/>
      </c>
      <c r="E215" s="11" t="n"/>
      <c r="F215" s="21" t="n"/>
      <c r="G215" s="11" t="n"/>
      <c r="H215" s="17" t="n"/>
      <c r="I215" s="12">
        <f>IF(OR(A215="",C215=""),"",IFERROR(LOOKUP(2,1/(('سجل الحركة'!$B$5:$B$1004=C215)*('سجل الحركة'!$T$5:$T$1004&lt;=A215+B215)*('سجل الحركة'!$U$5:$U$1004&gt;=A215+B215)),'سجل الحركة'!$D$5:$D$1004),"غير محدد - راجِع"))</f>
        <v/>
      </c>
      <c r="J215" s="10" t="n"/>
      <c r="K215" s="11" t="n"/>
      <c r="L215" s="11" t="n"/>
    </row>
    <row r="216">
      <c r="A216" s="10" t="n"/>
      <c r="B216" s="13" t="n"/>
      <c r="C216" s="11" t="n"/>
      <c r="D216" s="12">
        <f>IF(C216="","",IFERROR(VLOOKUP(C216,'السيارات'!$A$5:$F$104,6,FALSE),""))</f>
        <v/>
      </c>
      <c r="E216" s="11" t="n"/>
      <c r="F216" s="21" t="n"/>
      <c r="G216" s="11" t="n"/>
      <c r="H216" s="17" t="n"/>
      <c r="I216" s="12">
        <f>IF(OR(A216="",C216=""),"",IFERROR(LOOKUP(2,1/(('سجل الحركة'!$B$5:$B$1004=C216)*('سجل الحركة'!$T$5:$T$1004&lt;=A216+B216)*('سجل الحركة'!$U$5:$U$1004&gt;=A216+B216)),'سجل الحركة'!$D$5:$D$1004),"غير محدد - راجِع"))</f>
        <v/>
      </c>
      <c r="J216" s="10" t="n"/>
      <c r="K216" s="11" t="n"/>
      <c r="L216" s="11" t="n"/>
    </row>
    <row r="217">
      <c r="A217" s="10" t="n"/>
      <c r="B217" s="13" t="n"/>
      <c r="C217" s="11" t="n"/>
      <c r="D217" s="12">
        <f>IF(C217="","",IFERROR(VLOOKUP(C217,'السيارات'!$A$5:$F$104,6,FALSE),""))</f>
        <v/>
      </c>
      <c r="E217" s="11" t="n"/>
      <c r="F217" s="21" t="n"/>
      <c r="G217" s="11" t="n"/>
      <c r="H217" s="17" t="n"/>
      <c r="I217" s="12">
        <f>IF(OR(A217="",C217=""),"",IFERROR(LOOKUP(2,1/(('سجل الحركة'!$B$5:$B$1004=C217)*('سجل الحركة'!$T$5:$T$1004&lt;=A217+B217)*('سجل الحركة'!$U$5:$U$1004&gt;=A217+B217)),'سجل الحركة'!$D$5:$D$1004),"غير محدد - راجِع"))</f>
        <v/>
      </c>
      <c r="J217" s="10" t="n"/>
      <c r="K217" s="11" t="n"/>
      <c r="L217" s="11" t="n"/>
    </row>
    <row r="218">
      <c r="A218" s="10" t="n"/>
      <c r="B218" s="13" t="n"/>
      <c r="C218" s="11" t="n"/>
      <c r="D218" s="12">
        <f>IF(C218="","",IFERROR(VLOOKUP(C218,'السيارات'!$A$5:$F$104,6,FALSE),""))</f>
        <v/>
      </c>
      <c r="E218" s="11" t="n"/>
      <c r="F218" s="21" t="n"/>
      <c r="G218" s="11" t="n"/>
      <c r="H218" s="17" t="n"/>
      <c r="I218" s="12">
        <f>IF(OR(A218="",C218=""),"",IFERROR(LOOKUP(2,1/(('سجل الحركة'!$B$5:$B$1004=C218)*('سجل الحركة'!$T$5:$T$1004&lt;=A218+B218)*('سجل الحركة'!$U$5:$U$1004&gt;=A218+B218)),'سجل الحركة'!$D$5:$D$1004),"غير محدد - راجِع"))</f>
        <v/>
      </c>
      <c r="J218" s="10" t="n"/>
      <c r="K218" s="11" t="n"/>
      <c r="L218" s="11" t="n"/>
    </row>
    <row r="219">
      <c r="A219" s="10" t="n"/>
      <c r="B219" s="13" t="n"/>
      <c r="C219" s="11" t="n"/>
      <c r="D219" s="12">
        <f>IF(C219="","",IFERROR(VLOOKUP(C219,'السيارات'!$A$5:$F$104,6,FALSE),""))</f>
        <v/>
      </c>
      <c r="E219" s="11" t="n"/>
      <c r="F219" s="21" t="n"/>
      <c r="G219" s="11" t="n"/>
      <c r="H219" s="17" t="n"/>
      <c r="I219" s="12">
        <f>IF(OR(A219="",C219=""),"",IFERROR(LOOKUP(2,1/(('سجل الحركة'!$B$5:$B$1004=C219)*('سجل الحركة'!$T$5:$T$1004&lt;=A219+B219)*('سجل الحركة'!$U$5:$U$1004&gt;=A219+B219)),'سجل الحركة'!$D$5:$D$1004),"غير محدد - راجِع"))</f>
        <v/>
      </c>
      <c r="J219" s="10" t="n"/>
      <c r="K219" s="11" t="n"/>
      <c r="L219" s="11" t="n"/>
    </row>
    <row r="220">
      <c r="A220" s="10" t="n"/>
      <c r="B220" s="13" t="n"/>
      <c r="C220" s="11" t="n"/>
      <c r="D220" s="12">
        <f>IF(C220="","",IFERROR(VLOOKUP(C220,'السيارات'!$A$5:$F$104,6,FALSE),""))</f>
        <v/>
      </c>
      <c r="E220" s="11" t="n"/>
      <c r="F220" s="21" t="n"/>
      <c r="G220" s="11" t="n"/>
      <c r="H220" s="17" t="n"/>
      <c r="I220" s="12">
        <f>IF(OR(A220="",C220=""),"",IFERROR(LOOKUP(2,1/(('سجل الحركة'!$B$5:$B$1004=C220)*('سجل الحركة'!$T$5:$T$1004&lt;=A220+B220)*('سجل الحركة'!$U$5:$U$1004&gt;=A220+B220)),'سجل الحركة'!$D$5:$D$1004),"غير محدد - راجِع"))</f>
        <v/>
      </c>
      <c r="J220" s="10" t="n"/>
      <c r="K220" s="11" t="n"/>
      <c r="L220" s="11" t="n"/>
    </row>
    <row r="221">
      <c r="A221" s="10" t="n"/>
      <c r="B221" s="13" t="n"/>
      <c r="C221" s="11" t="n"/>
      <c r="D221" s="12">
        <f>IF(C221="","",IFERROR(VLOOKUP(C221,'السيارات'!$A$5:$F$104,6,FALSE),""))</f>
        <v/>
      </c>
      <c r="E221" s="11" t="n"/>
      <c r="F221" s="21" t="n"/>
      <c r="G221" s="11" t="n"/>
      <c r="H221" s="17" t="n"/>
      <c r="I221" s="12">
        <f>IF(OR(A221="",C221=""),"",IFERROR(LOOKUP(2,1/(('سجل الحركة'!$B$5:$B$1004=C221)*('سجل الحركة'!$T$5:$T$1004&lt;=A221+B221)*('سجل الحركة'!$U$5:$U$1004&gt;=A221+B221)),'سجل الحركة'!$D$5:$D$1004),"غير محدد - راجِع"))</f>
        <v/>
      </c>
      <c r="J221" s="10" t="n"/>
      <c r="K221" s="11" t="n"/>
      <c r="L221" s="11" t="n"/>
    </row>
    <row r="222">
      <c r="A222" s="10" t="n"/>
      <c r="B222" s="13" t="n"/>
      <c r="C222" s="11" t="n"/>
      <c r="D222" s="12">
        <f>IF(C222="","",IFERROR(VLOOKUP(C222,'السيارات'!$A$5:$F$104,6,FALSE),""))</f>
        <v/>
      </c>
      <c r="E222" s="11" t="n"/>
      <c r="F222" s="21" t="n"/>
      <c r="G222" s="11" t="n"/>
      <c r="H222" s="17" t="n"/>
      <c r="I222" s="12">
        <f>IF(OR(A222="",C222=""),"",IFERROR(LOOKUP(2,1/(('سجل الحركة'!$B$5:$B$1004=C222)*('سجل الحركة'!$T$5:$T$1004&lt;=A222+B222)*('سجل الحركة'!$U$5:$U$1004&gt;=A222+B222)),'سجل الحركة'!$D$5:$D$1004),"غير محدد - راجِع"))</f>
        <v/>
      </c>
      <c r="J222" s="10" t="n"/>
      <c r="K222" s="11" t="n"/>
      <c r="L222" s="11" t="n"/>
    </row>
    <row r="223">
      <c r="A223" s="10" t="n"/>
      <c r="B223" s="13" t="n"/>
      <c r="C223" s="11" t="n"/>
      <c r="D223" s="12">
        <f>IF(C223="","",IFERROR(VLOOKUP(C223,'السيارات'!$A$5:$F$104,6,FALSE),""))</f>
        <v/>
      </c>
      <c r="E223" s="11" t="n"/>
      <c r="F223" s="21" t="n"/>
      <c r="G223" s="11" t="n"/>
      <c r="H223" s="17" t="n"/>
      <c r="I223" s="12">
        <f>IF(OR(A223="",C223=""),"",IFERROR(LOOKUP(2,1/(('سجل الحركة'!$B$5:$B$1004=C223)*('سجل الحركة'!$T$5:$T$1004&lt;=A223+B223)*('سجل الحركة'!$U$5:$U$1004&gt;=A223+B223)),'سجل الحركة'!$D$5:$D$1004),"غير محدد - راجِع"))</f>
        <v/>
      </c>
      <c r="J223" s="10" t="n"/>
      <c r="K223" s="11" t="n"/>
      <c r="L223" s="11" t="n"/>
    </row>
    <row r="224">
      <c r="A224" s="10" t="n"/>
      <c r="B224" s="13" t="n"/>
      <c r="C224" s="11" t="n"/>
      <c r="D224" s="12">
        <f>IF(C224="","",IFERROR(VLOOKUP(C224,'السيارات'!$A$5:$F$104,6,FALSE),""))</f>
        <v/>
      </c>
      <c r="E224" s="11" t="n"/>
      <c r="F224" s="21" t="n"/>
      <c r="G224" s="11" t="n"/>
      <c r="H224" s="17" t="n"/>
      <c r="I224" s="12">
        <f>IF(OR(A224="",C224=""),"",IFERROR(LOOKUP(2,1/(('سجل الحركة'!$B$5:$B$1004=C224)*('سجل الحركة'!$T$5:$T$1004&lt;=A224+B224)*('سجل الحركة'!$U$5:$U$1004&gt;=A224+B224)),'سجل الحركة'!$D$5:$D$1004),"غير محدد - راجِع"))</f>
        <v/>
      </c>
      <c r="J224" s="10" t="n"/>
      <c r="K224" s="11" t="n"/>
      <c r="L224" s="11" t="n"/>
    </row>
    <row r="225">
      <c r="A225" s="10" t="n"/>
      <c r="B225" s="13" t="n"/>
      <c r="C225" s="11" t="n"/>
      <c r="D225" s="12">
        <f>IF(C225="","",IFERROR(VLOOKUP(C225,'السيارات'!$A$5:$F$104,6,FALSE),""))</f>
        <v/>
      </c>
      <c r="E225" s="11" t="n"/>
      <c r="F225" s="21" t="n"/>
      <c r="G225" s="11" t="n"/>
      <c r="H225" s="17" t="n"/>
      <c r="I225" s="12">
        <f>IF(OR(A225="",C225=""),"",IFERROR(LOOKUP(2,1/(('سجل الحركة'!$B$5:$B$1004=C225)*('سجل الحركة'!$T$5:$T$1004&lt;=A225+B225)*('سجل الحركة'!$U$5:$U$1004&gt;=A225+B225)),'سجل الحركة'!$D$5:$D$1004),"غير محدد - راجِع"))</f>
        <v/>
      </c>
      <c r="J225" s="10" t="n"/>
      <c r="K225" s="11" t="n"/>
      <c r="L225" s="11" t="n"/>
    </row>
    <row r="226">
      <c r="A226" s="10" t="n"/>
      <c r="B226" s="13" t="n"/>
      <c r="C226" s="11" t="n"/>
      <c r="D226" s="12">
        <f>IF(C226="","",IFERROR(VLOOKUP(C226,'السيارات'!$A$5:$F$104,6,FALSE),""))</f>
        <v/>
      </c>
      <c r="E226" s="11" t="n"/>
      <c r="F226" s="21" t="n"/>
      <c r="G226" s="11" t="n"/>
      <c r="H226" s="17" t="n"/>
      <c r="I226" s="12">
        <f>IF(OR(A226="",C226=""),"",IFERROR(LOOKUP(2,1/(('سجل الحركة'!$B$5:$B$1004=C226)*('سجل الحركة'!$T$5:$T$1004&lt;=A226+B226)*('سجل الحركة'!$U$5:$U$1004&gt;=A226+B226)),'سجل الحركة'!$D$5:$D$1004),"غير محدد - راجِع"))</f>
        <v/>
      </c>
      <c r="J226" s="10" t="n"/>
      <c r="K226" s="11" t="n"/>
      <c r="L226" s="11" t="n"/>
    </row>
    <row r="227">
      <c r="A227" s="10" t="n"/>
      <c r="B227" s="13" t="n"/>
      <c r="C227" s="11" t="n"/>
      <c r="D227" s="12">
        <f>IF(C227="","",IFERROR(VLOOKUP(C227,'السيارات'!$A$5:$F$104,6,FALSE),""))</f>
        <v/>
      </c>
      <c r="E227" s="11" t="n"/>
      <c r="F227" s="21" t="n"/>
      <c r="G227" s="11" t="n"/>
      <c r="H227" s="17" t="n"/>
      <c r="I227" s="12">
        <f>IF(OR(A227="",C227=""),"",IFERROR(LOOKUP(2,1/(('سجل الحركة'!$B$5:$B$1004=C227)*('سجل الحركة'!$T$5:$T$1004&lt;=A227+B227)*('سجل الحركة'!$U$5:$U$1004&gt;=A227+B227)),'سجل الحركة'!$D$5:$D$1004),"غير محدد - راجِع"))</f>
        <v/>
      </c>
      <c r="J227" s="10" t="n"/>
      <c r="K227" s="11" t="n"/>
      <c r="L227" s="11" t="n"/>
    </row>
    <row r="228">
      <c r="A228" s="10" t="n"/>
      <c r="B228" s="13" t="n"/>
      <c r="C228" s="11" t="n"/>
      <c r="D228" s="12">
        <f>IF(C228="","",IFERROR(VLOOKUP(C228,'السيارات'!$A$5:$F$104,6,FALSE),""))</f>
        <v/>
      </c>
      <c r="E228" s="11" t="n"/>
      <c r="F228" s="21" t="n"/>
      <c r="G228" s="11" t="n"/>
      <c r="H228" s="17" t="n"/>
      <c r="I228" s="12">
        <f>IF(OR(A228="",C228=""),"",IFERROR(LOOKUP(2,1/(('سجل الحركة'!$B$5:$B$1004=C228)*('سجل الحركة'!$T$5:$T$1004&lt;=A228+B228)*('سجل الحركة'!$U$5:$U$1004&gt;=A228+B228)),'سجل الحركة'!$D$5:$D$1004),"غير محدد - راجِع"))</f>
        <v/>
      </c>
      <c r="J228" s="10" t="n"/>
      <c r="K228" s="11" t="n"/>
      <c r="L228" s="11" t="n"/>
    </row>
    <row r="229">
      <c r="A229" s="10" t="n"/>
      <c r="B229" s="13" t="n"/>
      <c r="C229" s="11" t="n"/>
      <c r="D229" s="12">
        <f>IF(C229="","",IFERROR(VLOOKUP(C229,'السيارات'!$A$5:$F$104,6,FALSE),""))</f>
        <v/>
      </c>
      <c r="E229" s="11" t="n"/>
      <c r="F229" s="21" t="n"/>
      <c r="G229" s="11" t="n"/>
      <c r="H229" s="17" t="n"/>
      <c r="I229" s="12">
        <f>IF(OR(A229="",C229=""),"",IFERROR(LOOKUP(2,1/(('سجل الحركة'!$B$5:$B$1004=C229)*('سجل الحركة'!$T$5:$T$1004&lt;=A229+B229)*('سجل الحركة'!$U$5:$U$1004&gt;=A229+B229)),'سجل الحركة'!$D$5:$D$1004),"غير محدد - راجِع"))</f>
        <v/>
      </c>
      <c r="J229" s="10" t="n"/>
      <c r="K229" s="11" t="n"/>
      <c r="L229" s="11" t="n"/>
    </row>
    <row r="230">
      <c r="A230" s="10" t="n"/>
      <c r="B230" s="13" t="n"/>
      <c r="C230" s="11" t="n"/>
      <c r="D230" s="12">
        <f>IF(C230="","",IFERROR(VLOOKUP(C230,'السيارات'!$A$5:$F$104,6,FALSE),""))</f>
        <v/>
      </c>
      <c r="E230" s="11" t="n"/>
      <c r="F230" s="21" t="n"/>
      <c r="G230" s="11" t="n"/>
      <c r="H230" s="17" t="n"/>
      <c r="I230" s="12">
        <f>IF(OR(A230="",C230=""),"",IFERROR(LOOKUP(2,1/(('سجل الحركة'!$B$5:$B$1004=C230)*('سجل الحركة'!$T$5:$T$1004&lt;=A230+B230)*('سجل الحركة'!$U$5:$U$1004&gt;=A230+B230)),'سجل الحركة'!$D$5:$D$1004),"غير محدد - راجِع"))</f>
        <v/>
      </c>
      <c r="J230" s="10" t="n"/>
      <c r="K230" s="11" t="n"/>
      <c r="L230" s="11" t="n"/>
    </row>
    <row r="231">
      <c r="A231" s="10" t="n"/>
      <c r="B231" s="13" t="n"/>
      <c r="C231" s="11" t="n"/>
      <c r="D231" s="12">
        <f>IF(C231="","",IFERROR(VLOOKUP(C231,'السيارات'!$A$5:$F$104,6,FALSE),""))</f>
        <v/>
      </c>
      <c r="E231" s="11" t="n"/>
      <c r="F231" s="21" t="n"/>
      <c r="G231" s="11" t="n"/>
      <c r="H231" s="17" t="n"/>
      <c r="I231" s="12">
        <f>IF(OR(A231="",C231=""),"",IFERROR(LOOKUP(2,1/(('سجل الحركة'!$B$5:$B$1004=C231)*('سجل الحركة'!$T$5:$T$1004&lt;=A231+B231)*('سجل الحركة'!$U$5:$U$1004&gt;=A231+B231)),'سجل الحركة'!$D$5:$D$1004),"غير محدد - راجِع"))</f>
        <v/>
      </c>
      <c r="J231" s="10" t="n"/>
      <c r="K231" s="11" t="n"/>
      <c r="L231" s="11" t="n"/>
    </row>
    <row r="232">
      <c r="A232" s="10" t="n"/>
      <c r="B232" s="13" t="n"/>
      <c r="C232" s="11" t="n"/>
      <c r="D232" s="12">
        <f>IF(C232="","",IFERROR(VLOOKUP(C232,'السيارات'!$A$5:$F$104,6,FALSE),""))</f>
        <v/>
      </c>
      <c r="E232" s="11" t="n"/>
      <c r="F232" s="21" t="n"/>
      <c r="G232" s="11" t="n"/>
      <c r="H232" s="17" t="n"/>
      <c r="I232" s="12">
        <f>IF(OR(A232="",C232=""),"",IFERROR(LOOKUP(2,1/(('سجل الحركة'!$B$5:$B$1004=C232)*('سجل الحركة'!$T$5:$T$1004&lt;=A232+B232)*('سجل الحركة'!$U$5:$U$1004&gt;=A232+B232)),'سجل الحركة'!$D$5:$D$1004),"غير محدد - راجِع"))</f>
        <v/>
      </c>
      <c r="J232" s="10" t="n"/>
      <c r="K232" s="11" t="n"/>
      <c r="L232" s="11" t="n"/>
    </row>
    <row r="233">
      <c r="A233" s="10" t="n"/>
      <c r="B233" s="13" t="n"/>
      <c r="C233" s="11" t="n"/>
      <c r="D233" s="12">
        <f>IF(C233="","",IFERROR(VLOOKUP(C233,'السيارات'!$A$5:$F$104,6,FALSE),""))</f>
        <v/>
      </c>
      <c r="E233" s="11" t="n"/>
      <c r="F233" s="21" t="n"/>
      <c r="G233" s="11" t="n"/>
      <c r="H233" s="17" t="n"/>
      <c r="I233" s="12">
        <f>IF(OR(A233="",C233=""),"",IFERROR(LOOKUP(2,1/(('سجل الحركة'!$B$5:$B$1004=C233)*('سجل الحركة'!$T$5:$T$1004&lt;=A233+B233)*('سجل الحركة'!$U$5:$U$1004&gt;=A233+B233)),'سجل الحركة'!$D$5:$D$1004),"غير محدد - راجِع"))</f>
        <v/>
      </c>
      <c r="J233" s="10" t="n"/>
      <c r="K233" s="11" t="n"/>
      <c r="L233" s="11" t="n"/>
    </row>
    <row r="234">
      <c r="A234" s="10" t="n"/>
      <c r="B234" s="13" t="n"/>
      <c r="C234" s="11" t="n"/>
      <c r="D234" s="12">
        <f>IF(C234="","",IFERROR(VLOOKUP(C234,'السيارات'!$A$5:$F$104,6,FALSE),""))</f>
        <v/>
      </c>
      <c r="E234" s="11" t="n"/>
      <c r="F234" s="21" t="n"/>
      <c r="G234" s="11" t="n"/>
      <c r="H234" s="17" t="n"/>
      <c r="I234" s="12">
        <f>IF(OR(A234="",C234=""),"",IFERROR(LOOKUP(2,1/(('سجل الحركة'!$B$5:$B$1004=C234)*('سجل الحركة'!$T$5:$T$1004&lt;=A234+B234)*('سجل الحركة'!$U$5:$U$1004&gt;=A234+B234)),'سجل الحركة'!$D$5:$D$1004),"غير محدد - راجِع"))</f>
        <v/>
      </c>
      <c r="J234" s="10" t="n"/>
      <c r="K234" s="11" t="n"/>
      <c r="L234" s="11" t="n"/>
    </row>
    <row r="235">
      <c r="A235" s="10" t="n"/>
      <c r="B235" s="13" t="n"/>
      <c r="C235" s="11" t="n"/>
      <c r="D235" s="12">
        <f>IF(C235="","",IFERROR(VLOOKUP(C235,'السيارات'!$A$5:$F$104,6,FALSE),""))</f>
        <v/>
      </c>
      <c r="E235" s="11" t="n"/>
      <c r="F235" s="21" t="n"/>
      <c r="G235" s="11" t="n"/>
      <c r="H235" s="17" t="n"/>
      <c r="I235" s="12">
        <f>IF(OR(A235="",C235=""),"",IFERROR(LOOKUP(2,1/(('سجل الحركة'!$B$5:$B$1004=C235)*('سجل الحركة'!$T$5:$T$1004&lt;=A235+B235)*('سجل الحركة'!$U$5:$U$1004&gt;=A235+B235)),'سجل الحركة'!$D$5:$D$1004),"غير محدد - راجِع"))</f>
        <v/>
      </c>
      <c r="J235" s="10" t="n"/>
      <c r="K235" s="11" t="n"/>
      <c r="L235" s="11" t="n"/>
    </row>
    <row r="236">
      <c r="A236" s="10" t="n"/>
      <c r="B236" s="13" t="n"/>
      <c r="C236" s="11" t="n"/>
      <c r="D236" s="12">
        <f>IF(C236="","",IFERROR(VLOOKUP(C236,'السيارات'!$A$5:$F$104,6,FALSE),""))</f>
        <v/>
      </c>
      <c r="E236" s="11" t="n"/>
      <c r="F236" s="21" t="n"/>
      <c r="G236" s="11" t="n"/>
      <c r="H236" s="17" t="n"/>
      <c r="I236" s="12">
        <f>IF(OR(A236="",C236=""),"",IFERROR(LOOKUP(2,1/(('سجل الحركة'!$B$5:$B$1004=C236)*('سجل الحركة'!$T$5:$T$1004&lt;=A236+B236)*('سجل الحركة'!$U$5:$U$1004&gt;=A236+B236)),'سجل الحركة'!$D$5:$D$1004),"غير محدد - راجِع"))</f>
        <v/>
      </c>
      <c r="J236" s="10" t="n"/>
      <c r="K236" s="11" t="n"/>
      <c r="L236" s="11" t="n"/>
    </row>
    <row r="237">
      <c r="A237" s="10" t="n"/>
      <c r="B237" s="13" t="n"/>
      <c r="C237" s="11" t="n"/>
      <c r="D237" s="12">
        <f>IF(C237="","",IFERROR(VLOOKUP(C237,'السيارات'!$A$5:$F$104,6,FALSE),""))</f>
        <v/>
      </c>
      <c r="E237" s="11" t="n"/>
      <c r="F237" s="21" t="n"/>
      <c r="G237" s="11" t="n"/>
      <c r="H237" s="17" t="n"/>
      <c r="I237" s="12">
        <f>IF(OR(A237="",C237=""),"",IFERROR(LOOKUP(2,1/(('سجل الحركة'!$B$5:$B$1004=C237)*('سجل الحركة'!$T$5:$T$1004&lt;=A237+B237)*('سجل الحركة'!$U$5:$U$1004&gt;=A237+B237)),'سجل الحركة'!$D$5:$D$1004),"غير محدد - راجِع"))</f>
        <v/>
      </c>
      <c r="J237" s="10" t="n"/>
      <c r="K237" s="11" t="n"/>
      <c r="L237" s="11" t="n"/>
    </row>
    <row r="238">
      <c r="A238" s="10" t="n"/>
      <c r="B238" s="13" t="n"/>
      <c r="C238" s="11" t="n"/>
      <c r="D238" s="12">
        <f>IF(C238="","",IFERROR(VLOOKUP(C238,'السيارات'!$A$5:$F$104,6,FALSE),""))</f>
        <v/>
      </c>
      <c r="E238" s="11" t="n"/>
      <c r="F238" s="21" t="n"/>
      <c r="G238" s="11" t="n"/>
      <c r="H238" s="17" t="n"/>
      <c r="I238" s="12">
        <f>IF(OR(A238="",C238=""),"",IFERROR(LOOKUP(2,1/(('سجل الحركة'!$B$5:$B$1004=C238)*('سجل الحركة'!$T$5:$T$1004&lt;=A238+B238)*('سجل الحركة'!$U$5:$U$1004&gt;=A238+B238)),'سجل الحركة'!$D$5:$D$1004),"غير محدد - راجِع"))</f>
        <v/>
      </c>
      <c r="J238" s="10" t="n"/>
      <c r="K238" s="11" t="n"/>
      <c r="L238" s="11" t="n"/>
    </row>
    <row r="239">
      <c r="A239" s="10" t="n"/>
      <c r="B239" s="13" t="n"/>
      <c r="C239" s="11" t="n"/>
      <c r="D239" s="12">
        <f>IF(C239="","",IFERROR(VLOOKUP(C239,'السيارات'!$A$5:$F$104,6,FALSE),""))</f>
        <v/>
      </c>
      <c r="E239" s="11" t="n"/>
      <c r="F239" s="21" t="n"/>
      <c r="G239" s="11" t="n"/>
      <c r="H239" s="17" t="n"/>
      <c r="I239" s="12">
        <f>IF(OR(A239="",C239=""),"",IFERROR(LOOKUP(2,1/(('سجل الحركة'!$B$5:$B$1004=C239)*('سجل الحركة'!$T$5:$T$1004&lt;=A239+B239)*('سجل الحركة'!$U$5:$U$1004&gt;=A239+B239)),'سجل الحركة'!$D$5:$D$1004),"غير محدد - راجِع"))</f>
        <v/>
      </c>
      <c r="J239" s="10" t="n"/>
      <c r="K239" s="11" t="n"/>
      <c r="L239" s="11" t="n"/>
    </row>
    <row r="240">
      <c r="A240" s="10" t="n"/>
      <c r="B240" s="13" t="n"/>
      <c r="C240" s="11" t="n"/>
      <c r="D240" s="12">
        <f>IF(C240="","",IFERROR(VLOOKUP(C240,'السيارات'!$A$5:$F$104,6,FALSE),""))</f>
        <v/>
      </c>
      <c r="E240" s="11" t="n"/>
      <c r="F240" s="21" t="n"/>
      <c r="G240" s="11" t="n"/>
      <c r="H240" s="17" t="n"/>
      <c r="I240" s="12">
        <f>IF(OR(A240="",C240=""),"",IFERROR(LOOKUP(2,1/(('سجل الحركة'!$B$5:$B$1004=C240)*('سجل الحركة'!$T$5:$T$1004&lt;=A240+B240)*('سجل الحركة'!$U$5:$U$1004&gt;=A240+B240)),'سجل الحركة'!$D$5:$D$1004),"غير محدد - راجِع"))</f>
        <v/>
      </c>
      <c r="J240" s="10" t="n"/>
      <c r="K240" s="11" t="n"/>
      <c r="L240" s="11" t="n"/>
    </row>
    <row r="241">
      <c r="A241" s="10" t="n"/>
      <c r="B241" s="13" t="n"/>
      <c r="C241" s="11" t="n"/>
      <c r="D241" s="12">
        <f>IF(C241="","",IFERROR(VLOOKUP(C241,'السيارات'!$A$5:$F$104,6,FALSE),""))</f>
        <v/>
      </c>
      <c r="E241" s="11" t="n"/>
      <c r="F241" s="21" t="n"/>
      <c r="G241" s="11" t="n"/>
      <c r="H241" s="17" t="n"/>
      <c r="I241" s="12">
        <f>IF(OR(A241="",C241=""),"",IFERROR(LOOKUP(2,1/(('سجل الحركة'!$B$5:$B$1004=C241)*('سجل الحركة'!$T$5:$T$1004&lt;=A241+B241)*('سجل الحركة'!$U$5:$U$1004&gt;=A241+B241)),'سجل الحركة'!$D$5:$D$1004),"غير محدد - راجِع"))</f>
        <v/>
      </c>
      <c r="J241" s="10" t="n"/>
      <c r="K241" s="11" t="n"/>
      <c r="L241" s="11" t="n"/>
    </row>
    <row r="242">
      <c r="A242" s="10" t="n"/>
      <c r="B242" s="13" t="n"/>
      <c r="C242" s="11" t="n"/>
      <c r="D242" s="12">
        <f>IF(C242="","",IFERROR(VLOOKUP(C242,'السيارات'!$A$5:$F$104,6,FALSE),""))</f>
        <v/>
      </c>
      <c r="E242" s="11" t="n"/>
      <c r="F242" s="21" t="n"/>
      <c r="G242" s="11" t="n"/>
      <c r="H242" s="17" t="n"/>
      <c r="I242" s="12">
        <f>IF(OR(A242="",C242=""),"",IFERROR(LOOKUP(2,1/(('سجل الحركة'!$B$5:$B$1004=C242)*('سجل الحركة'!$T$5:$T$1004&lt;=A242+B242)*('سجل الحركة'!$U$5:$U$1004&gt;=A242+B242)),'سجل الحركة'!$D$5:$D$1004),"غير محدد - راجِع"))</f>
        <v/>
      </c>
      <c r="J242" s="10" t="n"/>
      <c r="K242" s="11" t="n"/>
      <c r="L242" s="11" t="n"/>
    </row>
    <row r="243">
      <c r="A243" s="10" t="n"/>
      <c r="B243" s="13" t="n"/>
      <c r="C243" s="11" t="n"/>
      <c r="D243" s="12">
        <f>IF(C243="","",IFERROR(VLOOKUP(C243,'السيارات'!$A$5:$F$104,6,FALSE),""))</f>
        <v/>
      </c>
      <c r="E243" s="11" t="n"/>
      <c r="F243" s="21" t="n"/>
      <c r="G243" s="11" t="n"/>
      <c r="H243" s="17" t="n"/>
      <c r="I243" s="12">
        <f>IF(OR(A243="",C243=""),"",IFERROR(LOOKUP(2,1/(('سجل الحركة'!$B$5:$B$1004=C243)*('سجل الحركة'!$T$5:$T$1004&lt;=A243+B243)*('سجل الحركة'!$U$5:$U$1004&gt;=A243+B243)),'سجل الحركة'!$D$5:$D$1004),"غير محدد - راجِع"))</f>
        <v/>
      </c>
      <c r="J243" s="10" t="n"/>
      <c r="K243" s="11" t="n"/>
      <c r="L243" s="11" t="n"/>
    </row>
    <row r="244">
      <c r="A244" s="10" t="n"/>
      <c r="B244" s="13" t="n"/>
      <c r="C244" s="11" t="n"/>
      <c r="D244" s="12">
        <f>IF(C244="","",IFERROR(VLOOKUP(C244,'السيارات'!$A$5:$F$104,6,FALSE),""))</f>
        <v/>
      </c>
      <c r="E244" s="11" t="n"/>
      <c r="F244" s="21" t="n"/>
      <c r="G244" s="11" t="n"/>
      <c r="H244" s="17" t="n"/>
      <c r="I244" s="12">
        <f>IF(OR(A244="",C244=""),"",IFERROR(LOOKUP(2,1/(('سجل الحركة'!$B$5:$B$1004=C244)*('سجل الحركة'!$T$5:$T$1004&lt;=A244+B244)*('سجل الحركة'!$U$5:$U$1004&gt;=A244+B244)),'سجل الحركة'!$D$5:$D$1004),"غير محدد - راجِع"))</f>
        <v/>
      </c>
      <c r="J244" s="10" t="n"/>
      <c r="K244" s="11" t="n"/>
      <c r="L244" s="11" t="n"/>
    </row>
    <row r="245">
      <c r="A245" s="10" t="n"/>
      <c r="B245" s="13" t="n"/>
      <c r="C245" s="11" t="n"/>
      <c r="D245" s="12">
        <f>IF(C245="","",IFERROR(VLOOKUP(C245,'السيارات'!$A$5:$F$104,6,FALSE),""))</f>
        <v/>
      </c>
      <c r="E245" s="11" t="n"/>
      <c r="F245" s="21" t="n"/>
      <c r="G245" s="11" t="n"/>
      <c r="H245" s="17" t="n"/>
      <c r="I245" s="12">
        <f>IF(OR(A245="",C245=""),"",IFERROR(LOOKUP(2,1/(('سجل الحركة'!$B$5:$B$1004=C245)*('سجل الحركة'!$T$5:$T$1004&lt;=A245+B245)*('سجل الحركة'!$U$5:$U$1004&gt;=A245+B245)),'سجل الحركة'!$D$5:$D$1004),"غير محدد - راجِع"))</f>
        <v/>
      </c>
      <c r="J245" s="10" t="n"/>
      <c r="K245" s="11" t="n"/>
      <c r="L245" s="11" t="n"/>
    </row>
    <row r="246">
      <c r="A246" s="10" t="n"/>
      <c r="B246" s="13" t="n"/>
      <c r="C246" s="11" t="n"/>
      <c r="D246" s="12">
        <f>IF(C246="","",IFERROR(VLOOKUP(C246,'السيارات'!$A$5:$F$104,6,FALSE),""))</f>
        <v/>
      </c>
      <c r="E246" s="11" t="n"/>
      <c r="F246" s="21" t="n"/>
      <c r="G246" s="11" t="n"/>
      <c r="H246" s="17" t="n"/>
      <c r="I246" s="12">
        <f>IF(OR(A246="",C246=""),"",IFERROR(LOOKUP(2,1/(('سجل الحركة'!$B$5:$B$1004=C246)*('سجل الحركة'!$T$5:$T$1004&lt;=A246+B246)*('سجل الحركة'!$U$5:$U$1004&gt;=A246+B246)),'سجل الحركة'!$D$5:$D$1004),"غير محدد - راجِع"))</f>
        <v/>
      </c>
      <c r="J246" s="10" t="n"/>
      <c r="K246" s="11" t="n"/>
      <c r="L246" s="11" t="n"/>
    </row>
    <row r="247">
      <c r="A247" s="10" t="n"/>
      <c r="B247" s="13" t="n"/>
      <c r="C247" s="11" t="n"/>
      <c r="D247" s="12">
        <f>IF(C247="","",IFERROR(VLOOKUP(C247,'السيارات'!$A$5:$F$104,6,FALSE),""))</f>
        <v/>
      </c>
      <c r="E247" s="11" t="n"/>
      <c r="F247" s="21" t="n"/>
      <c r="G247" s="11" t="n"/>
      <c r="H247" s="17" t="n"/>
      <c r="I247" s="12">
        <f>IF(OR(A247="",C247=""),"",IFERROR(LOOKUP(2,1/(('سجل الحركة'!$B$5:$B$1004=C247)*('سجل الحركة'!$T$5:$T$1004&lt;=A247+B247)*('سجل الحركة'!$U$5:$U$1004&gt;=A247+B247)),'سجل الحركة'!$D$5:$D$1004),"غير محدد - راجِع"))</f>
        <v/>
      </c>
      <c r="J247" s="10" t="n"/>
      <c r="K247" s="11" t="n"/>
      <c r="L247" s="11" t="n"/>
    </row>
    <row r="248">
      <c r="A248" s="10" t="n"/>
      <c r="B248" s="13" t="n"/>
      <c r="C248" s="11" t="n"/>
      <c r="D248" s="12">
        <f>IF(C248="","",IFERROR(VLOOKUP(C248,'السيارات'!$A$5:$F$104,6,FALSE),""))</f>
        <v/>
      </c>
      <c r="E248" s="11" t="n"/>
      <c r="F248" s="21" t="n"/>
      <c r="G248" s="11" t="n"/>
      <c r="H248" s="17" t="n"/>
      <c r="I248" s="12">
        <f>IF(OR(A248="",C248=""),"",IFERROR(LOOKUP(2,1/(('سجل الحركة'!$B$5:$B$1004=C248)*('سجل الحركة'!$T$5:$T$1004&lt;=A248+B248)*('سجل الحركة'!$U$5:$U$1004&gt;=A248+B248)),'سجل الحركة'!$D$5:$D$1004),"غير محدد - راجِع"))</f>
        <v/>
      </c>
      <c r="J248" s="10" t="n"/>
      <c r="K248" s="11" t="n"/>
      <c r="L248" s="11" t="n"/>
    </row>
    <row r="249">
      <c r="A249" s="10" t="n"/>
      <c r="B249" s="13" t="n"/>
      <c r="C249" s="11" t="n"/>
      <c r="D249" s="12">
        <f>IF(C249="","",IFERROR(VLOOKUP(C249,'السيارات'!$A$5:$F$104,6,FALSE),""))</f>
        <v/>
      </c>
      <c r="E249" s="11" t="n"/>
      <c r="F249" s="21" t="n"/>
      <c r="G249" s="11" t="n"/>
      <c r="H249" s="17" t="n"/>
      <c r="I249" s="12">
        <f>IF(OR(A249="",C249=""),"",IFERROR(LOOKUP(2,1/(('سجل الحركة'!$B$5:$B$1004=C249)*('سجل الحركة'!$T$5:$T$1004&lt;=A249+B249)*('سجل الحركة'!$U$5:$U$1004&gt;=A249+B249)),'سجل الحركة'!$D$5:$D$1004),"غير محدد - راجِع"))</f>
        <v/>
      </c>
      <c r="J249" s="10" t="n"/>
      <c r="K249" s="11" t="n"/>
      <c r="L249" s="11" t="n"/>
    </row>
    <row r="250">
      <c r="A250" s="10" t="n"/>
      <c r="B250" s="13" t="n"/>
      <c r="C250" s="11" t="n"/>
      <c r="D250" s="12">
        <f>IF(C250="","",IFERROR(VLOOKUP(C250,'السيارات'!$A$5:$F$104,6,FALSE),""))</f>
        <v/>
      </c>
      <c r="E250" s="11" t="n"/>
      <c r="F250" s="21" t="n"/>
      <c r="G250" s="11" t="n"/>
      <c r="H250" s="17" t="n"/>
      <c r="I250" s="12">
        <f>IF(OR(A250="",C250=""),"",IFERROR(LOOKUP(2,1/(('سجل الحركة'!$B$5:$B$1004=C250)*('سجل الحركة'!$T$5:$T$1004&lt;=A250+B250)*('سجل الحركة'!$U$5:$U$1004&gt;=A250+B250)),'سجل الحركة'!$D$5:$D$1004),"غير محدد - راجِع"))</f>
        <v/>
      </c>
      <c r="J250" s="10" t="n"/>
      <c r="K250" s="11" t="n"/>
      <c r="L250" s="11" t="n"/>
    </row>
    <row r="251">
      <c r="A251" s="10" t="n"/>
      <c r="B251" s="13" t="n"/>
      <c r="C251" s="11" t="n"/>
      <c r="D251" s="12">
        <f>IF(C251="","",IFERROR(VLOOKUP(C251,'السيارات'!$A$5:$F$104,6,FALSE),""))</f>
        <v/>
      </c>
      <c r="E251" s="11" t="n"/>
      <c r="F251" s="21" t="n"/>
      <c r="G251" s="11" t="n"/>
      <c r="H251" s="17" t="n"/>
      <c r="I251" s="12">
        <f>IF(OR(A251="",C251=""),"",IFERROR(LOOKUP(2,1/(('سجل الحركة'!$B$5:$B$1004=C251)*('سجل الحركة'!$T$5:$T$1004&lt;=A251+B251)*('سجل الحركة'!$U$5:$U$1004&gt;=A251+B251)),'سجل الحركة'!$D$5:$D$1004),"غير محدد - راجِع"))</f>
        <v/>
      </c>
      <c r="J251" s="10" t="n"/>
      <c r="K251" s="11" t="n"/>
      <c r="L251" s="11" t="n"/>
    </row>
    <row r="252">
      <c r="A252" s="10" t="n"/>
      <c r="B252" s="13" t="n"/>
      <c r="C252" s="11" t="n"/>
      <c r="D252" s="12">
        <f>IF(C252="","",IFERROR(VLOOKUP(C252,'السيارات'!$A$5:$F$104,6,FALSE),""))</f>
        <v/>
      </c>
      <c r="E252" s="11" t="n"/>
      <c r="F252" s="21" t="n"/>
      <c r="G252" s="11" t="n"/>
      <c r="H252" s="17" t="n"/>
      <c r="I252" s="12">
        <f>IF(OR(A252="",C252=""),"",IFERROR(LOOKUP(2,1/(('سجل الحركة'!$B$5:$B$1004=C252)*('سجل الحركة'!$T$5:$T$1004&lt;=A252+B252)*('سجل الحركة'!$U$5:$U$1004&gt;=A252+B252)),'سجل الحركة'!$D$5:$D$1004),"غير محدد - راجِع"))</f>
        <v/>
      </c>
      <c r="J252" s="10" t="n"/>
      <c r="K252" s="11" t="n"/>
      <c r="L252" s="11" t="n"/>
    </row>
    <row r="253">
      <c r="A253" s="10" t="n"/>
      <c r="B253" s="13" t="n"/>
      <c r="C253" s="11" t="n"/>
      <c r="D253" s="12">
        <f>IF(C253="","",IFERROR(VLOOKUP(C253,'السيارات'!$A$5:$F$104,6,FALSE),""))</f>
        <v/>
      </c>
      <c r="E253" s="11" t="n"/>
      <c r="F253" s="21" t="n"/>
      <c r="G253" s="11" t="n"/>
      <c r="H253" s="17" t="n"/>
      <c r="I253" s="12">
        <f>IF(OR(A253="",C253=""),"",IFERROR(LOOKUP(2,1/(('سجل الحركة'!$B$5:$B$1004=C253)*('سجل الحركة'!$T$5:$T$1004&lt;=A253+B253)*('سجل الحركة'!$U$5:$U$1004&gt;=A253+B253)),'سجل الحركة'!$D$5:$D$1004),"غير محدد - راجِع"))</f>
        <v/>
      </c>
      <c r="J253" s="10" t="n"/>
      <c r="K253" s="11" t="n"/>
      <c r="L253" s="11" t="n"/>
    </row>
    <row r="254">
      <c r="A254" s="10" t="n"/>
      <c r="B254" s="13" t="n"/>
      <c r="C254" s="11" t="n"/>
      <c r="D254" s="12">
        <f>IF(C254="","",IFERROR(VLOOKUP(C254,'السيارات'!$A$5:$F$104,6,FALSE),""))</f>
        <v/>
      </c>
      <c r="E254" s="11" t="n"/>
      <c r="F254" s="21" t="n"/>
      <c r="G254" s="11" t="n"/>
      <c r="H254" s="17" t="n"/>
      <c r="I254" s="12">
        <f>IF(OR(A254="",C254=""),"",IFERROR(LOOKUP(2,1/(('سجل الحركة'!$B$5:$B$1004=C254)*('سجل الحركة'!$T$5:$T$1004&lt;=A254+B254)*('سجل الحركة'!$U$5:$U$1004&gt;=A254+B254)),'سجل الحركة'!$D$5:$D$1004),"غير محدد - راجِع"))</f>
        <v/>
      </c>
      <c r="J254" s="10" t="n"/>
      <c r="K254" s="11" t="n"/>
      <c r="L254" s="11" t="n"/>
    </row>
    <row r="255">
      <c r="A255" s="10" t="n"/>
      <c r="B255" s="13" t="n"/>
      <c r="C255" s="11" t="n"/>
      <c r="D255" s="12">
        <f>IF(C255="","",IFERROR(VLOOKUP(C255,'السيارات'!$A$5:$F$104,6,FALSE),""))</f>
        <v/>
      </c>
      <c r="E255" s="11" t="n"/>
      <c r="F255" s="21" t="n"/>
      <c r="G255" s="11" t="n"/>
      <c r="H255" s="17" t="n"/>
      <c r="I255" s="12">
        <f>IF(OR(A255="",C255=""),"",IFERROR(LOOKUP(2,1/(('سجل الحركة'!$B$5:$B$1004=C255)*('سجل الحركة'!$T$5:$T$1004&lt;=A255+B255)*('سجل الحركة'!$U$5:$U$1004&gt;=A255+B255)),'سجل الحركة'!$D$5:$D$1004),"غير محدد - راجِع"))</f>
        <v/>
      </c>
      <c r="J255" s="10" t="n"/>
      <c r="K255" s="11" t="n"/>
      <c r="L255" s="11" t="n"/>
    </row>
    <row r="256">
      <c r="A256" s="10" t="n"/>
      <c r="B256" s="13" t="n"/>
      <c r="C256" s="11" t="n"/>
      <c r="D256" s="12">
        <f>IF(C256="","",IFERROR(VLOOKUP(C256,'السيارات'!$A$5:$F$104,6,FALSE),""))</f>
        <v/>
      </c>
      <c r="E256" s="11" t="n"/>
      <c r="F256" s="21" t="n"/>
      <c r="G256" s="11" t="n"/>
      <c r="H256" s="17" t="n"/>
      <c r="I256" s="12">
        <f>IF(OR(A256="",C256=""),"",IFERROR(LOOKUP(2,1/(('سجل الحركة'!$B$5:$B$1004=C256)*('سجل الحركة'!$T$5:$T$1004&lt;=A256+B256)*('سجل الحركة'!$U$5:$U$1004&gt;=A256+B256)),'سجل الحركة'!$D$5:$D$1004),"غير محدد - راجِع"))</f>
        <v/>
      </c>
      <c r="J256" s="10" t="n"/>
      <c r="K256" s="11" t="n"/>
      <c r="L256" s="11" t="n"/>
    </row>
    <row r="257">
      <c r="A257" s="10" t="n"/>
      <c r="B257" s="13" t="n"/>
      <c r="C257" s="11" t="n"/>
      <c r="D257" s="12">
        <f>IF(C257="","",IFERROR(VLOOKUP(C257,'السيارات'!$A$5:$F$104,6,FALSE),""))</f>
        <v/>
      </c>
      <c r="E257" s="11" t="n"/>
      <c r="F257" s="21" t="n"/>
      <c r="G257" s="11" t="n"/>
      <c r="H257" s="17" t="n"/>
      <c r="I257" s="12">
        <f>IF(OR(A257="",C257=""),"",IFERROR(LOOKUP(2,1/(('سجل الحركة'!$B$5:$B$1004=C257)*('سجل الحركة'!$T$5:$T$1004&lt;=A257+B257)*('سجل الحركة'!$U$5:$U$1004&gt;=A257+B257)),'سجل الحركة'!$D$5:$D$1004),"غير محدد - راجِع"))</f>
        <v/>
      </c>
      <c r="J257" s="10" t="n"/>
      <c r="K257" s="11" t="n"/>
      <c r="L257" s="11" t="n"/>
    </row>
    <row r="258">
      <c r="A258" s="10" t="n"/>
      <c r="B258" s="13" t="n"/>
      <c r="C258" s="11" t="n"/>
      <c r="D258" s="12">
        <f>IF(C258="","",IFERROR(VLOOKUP(C258,'السيارات'!$A$5:$F$104,6,FALSE),""))</f>
        <v/>
      </c>
      <c r="E258" s="11" t="n"/>
      <c r="F258" s="21" t="n"/>
      <c r="G258" s="11" t="n"/>
      <c r="H258" s="17" t="n"/>
      <c r="I258" s="12">
        <f>IF(OR(A258="",C258=""),"",IFERROR(LOOKUP(2,1/(('سجل الحركة'!$B$5:$B$1004=C258)*('سجل الحركة'!$T$5:$T$1004&lt;=A258+B258)*('سجل الحركة'!$U$5:$U$1004&gt;=A258+B258)),'سجل الحركة'!$D$5:$D$1004),"غير محدد - راجِع"))</f>
        <v/>
      </c>
      <c r="J258" s="10" t="n"/>
      <c r="K258" s="11" t="n"/>
      <c r="L258" s="11" t="n"/>
    </row>
    <row r="259">
      <c r="A259" s="10" t="n"/>
      <c r="B259" s="13" t="n"/>
      <c r="C259" s="11" t="n"/>
      <c r="D259" s="12">
        <f>IF(C259="","",IFERROR(VLOOKUP(C259,'السيارات'!$A$5:$F$104,6,FALSE),""))</f>
        <v/>
      </c>
      <c r="E259" s="11" t="n"/>
      <c r="F259" s="21" t="n"/>
      <c r="G259" s="11" t="n"/>
      <c r="H259" s="17" t="n"/>
      <c r="I259" s="12">
        <f>IF(OR(A259="",C259=""),"",IFERROR(LOOKUP(2,1/(('سجل الحركة'!$B$5:$B$1004=C259)*('سجل الحركة'!$T$5:$T$1004&lt;=A259+B259)*('سجل الحركة'!$U$5:$U$1004&gt;=A259+B259)),'سجل الحركة'!$D$5:$D$1004),"غير محدد - راجِع"))</f>
        <v/>
      </c>
      <c r="J259" s="10" t="n"/>
      <c r="K259" s="11" t="n"/>
      <c r="L259" s="11" t="n"/>
    </row>
    <row r="260">
      <c r="A260" s="10" t="n"/>
      <c r="B260" s="13" t="n"/>
      <c r="C260" s="11" t="n"/>
      <c r="D260" s="12">
        <f>IF(C260="","",IFERROR(VLOOKUP(C260,'السيارات'!$A$5:$F$104,6,FALSE),""))</f>
        <v/>
      </c>
      <c r="E260" s="11" t="n"/>
      <c r="F260" s="21" t="n"/>
      <c r="G260" s="11" t="n"/>
      <c r="H260" s="17" t="n"/>
      <c r="I260" s="12">
        <f>IF(OR(A260="",C260=""),"",IFERROR(LOOKUP(2,1/(('سجل الحركة'!$B$5:$B$1004=C260)*('سجل الحركة'!$T$5:$T$1004&lt;=A260+B260)*('سجل الحركة'!$U$5:$U$1004&gt;=A260+B260)),'سجل الحركة'!$D$5:$D$1004),"غير محدد - راجِع"))</f>
        <v/>
      </c>
      <c r="J260" s="10" t="n"/>
      <c r="K260" s="11" t="n"/>
      <c r="L260" s="11" t="n"/>
    </row>
    <row r="261">
      <c r="A261" s="10" t="n"/>
      <c r="B261" s="13" t="n"/>
      <c r="C261" s="11" t="n"/>
      <c r="D261" s="12">
        <f>IF(C261="","",IFERROR(VLOOKUP(C261,'السيارات'!$A$5:$F$104,6,FALSE),""))</f>
        <v/>
      </c>
      <c r="E261" s="11" t="n"/>
      <c r="F261" s="21" t="n"/>
      <c r="G261" s="11" t="n"/>
      <c r="H261" s="17" t="n"/>
      <c r="I261" s="12">
        <f>IF(OR(A261="",C261=""),"",IFERROR(LOOKUP(2,1/(('سجل الحركة'!$B$5:$B$1004=C261)*('سجل الحركة'!$T$5:$T$1004&lt;=A261+B261)*('سجل الحركة'!$U$5:$U$1004&gt;=A261+B261)),'سجل الحركة'!$D$5:$D$1004),"غير محدد - راجِع"))</f>
        <v/>
      </c>
      <c r="J261" s="10" t="n"/>
      <c r="K261" s="11" t="n"/>
      <c r="L261" s="11" t="n"/>
    </row>
    <row r="262">
      <c r="A262" s="10" t="n"/>
      <c r="B262" s="13" t="n"/>
      <c r="C262" s="11" t="n"/>
      <c r="D262" s="12">
        <f>IF(C262="","",IFERROR(VLOOKUP(C262,'السيارات'!$A$5:$F$104,6,FALSE),""))</f>
        <v/>
      </c>
      <c r="E262" s="11" t="n"/>
      <c r="F262" s="21" t="n"/>
      <c r="G262" s="11" t="n"/>
      <c r="H262" s="17" t="n"/>
      <c r="I262" s="12">
        <f>IF(OR(A262="",C262=""),"",IFERROR(LOOKUP(2,1/(('سجل الحركة'!$B$5:$B$1004=C262)*('سجل الحركة'!$T$5:$T$1004&lt;=A262+B262)*('سجل الحركة'!$U$5:$U$1004&gt;=A262+B262)),'سجل الحركة'!$D$5:$D$1004),"غير محدد - راجِع"))</f>
        <v/>
      </c>
      <c r="J262" s="10" t="n"/>
      <c r="K262" s="11" t="n"/>
      <c r="L262" s="11" t="n"/>
    </row>
    <row r="263">
      <c r="A263" s="10" t="n"/>
      <c r="B263" s="13" t="n"/>
      <c r="C263" s="11" t="n"/>
      <c r="D263" s="12">
        <f>IF(C263="","",IFERROR(VLOOKUP(C263,'السيارات'!$A$5:$F$104,6,FALSE),""))</f>
        <v/>
      </c>
      <c r="E263" s="11" t="n"/>
      <c r="F263" s="21" t="n"/>
      <c r="G263" s="11" t="n"/>
      <c r="H263" s="17" t="n"/>
      <c r="I263" s="12">
        <f>IF(OR(A263="",C263=""),"",IFERROR(LOOKUP(2,1/(('سجل الحركة'!$B$5:$B$1004=C263)*('سجل الحركة'!$T$5:$T$1004&lt;=A263+B263)*('سجل الحركة'!$U$5:$U$1004&gt;=A263+B263)),'سجل الحركة'!$D$5:$D$1004),"غير محدد - راجِع"))</f>
        <v/>
      </c>
      <c r="J263" s="10" t="n"/>
      <c r="K263" s="11" t="n"/>
      <c r="L263" s="11" t="n"/>
    </row>
    <row r="264">
      <c r="A264" s="10" t="n"/>
      <c r="B264" s="13" t="n"/>
      <c r="C264" s="11" t="n"/>
      <c r="D264" s="12">
        <f>IF(C264="","",IFERROR(VLOOKUP(C264,'السيارات'!$A$5:$F$104,6,FALSE),""))</f>
        <v/>
      </c>
      <c r="E264" s="11" t="n"/>
      <c r="F264" s="21" t="n"/>
      <c r="G264" s="11" t="n"/>
      <c r="H264" s="17" t="n"/>
      <c r="I264" s="12">
        <f>IF(OR(A264="",C264=""),"",IFERROR(LOOKUP(2,1/(('سجل الحركة'!$B$5:$B$1004=C264)*('سجل الحركة'!$T$5:$T$1004&lt;=A264+B264)*('سجل الحركة'!$U$5:$U$1004&gt;=A264+B264)),'سجل الحركة'!$D$5:$D$1004),"غير محدد - راجِع"))</f>
        <v/>
      </c>
      <c r="J264" s="10" t="n"/>
      <c r="K264" s="11" t="n"/>
      <c r="L264" s="11" t="n"/>
    </row>
    <row r="265">
      <c r="A265" s="10" t="n"/>
      <c r="B265" s="13" t="n"/>
      <c r="C265" s="11" t="n"/>
      <c r="D265" s="12">
        <f>IF(C265="","",IFERROR(VLOOKUP(C265,'السيارات'!$A$5:$F$104,6,FALSE),""))</f>
        <v/>
      </c>
      <c r="E265" s="11" t="n"/>
      <c r="F265" s="21" t="n"/>
      <c r="G265" s="11" t="n"/>
      <c r="H265" s="17" t="n"/>
      <c r="I265" s="12">
        <f>IF(OR(A265="",C265=""),"",IFERROR(LOOKUP(2,1/(('سجل الحركة'!$B$5:$B$1004=C265)*('سجل الحركة'!$T$5:$T$1004&lt;=A265+B265)*('سجل الحركة'!$U$5:$U$1004&gt;=A265+B265)),'سجل الحركة'!$D$5:$D$1004),"غير محدد - راجِع"))</f>
        <v/>
      </c>
      <c r="J265" s="10" t="n"/>
      <c r="K265" s="11" t="n"/>
      <c r="L265" s="11" t="n"/>
    </row>
    <row r="266">
      <c r="A266" s="10" t="n"/>
      <c r="B266" s="13" t="n"/>
      <c r="C266" s="11" t="n"/>
      <c r="D266" s="12">
        <f>IF(C266="","",IFERROR(VLOOKUP(C266,'السيارات'!$A$5:$F$104,6,FALSE),""))</f>
        <v/>
      </c>
      <c r="E266" s="11" t="n"/>
      <c r="F266" s="21" t="n"/>
      <c r="G266" s="11" t="n"/>
      <c r="H266" s="17" t="n"/>
      <c r="I266" s="12">
        <f>IF(OR(A266="",C266=""),"",IFERROR(LOOKUP(2,1/(('سجل الحركة'!$B$5:$B$1004=C266)*('سجل الحركة'!$T$5:$T$1004&lt;=A266+B266)*('سجل الحركة'!$U$5:$U$1004&gt;=A266+B266)),'سجل الحركة'!$D$5:$D$1004),"غير محدد - راجِع"))</f>
        <v/>
      </c>
      <c r="J266" s="10" t="n"/>
      <c r="K266" s="11" t="n"/>
      <c r="L266" s="11" t="n"/>
    </row>
    <row r="267">
      <c r="A267" s="10" t="n"/>
      <c r="B267" s="13" t="n"/>
      <c r="C267" s="11" t="n"/>
      <c r="D267" s="12">
        <f>IF(C267="","",IFERROR(VLOOKUP(C267,'السيارات'!$A$5:$F$104,6,FALSE),""))</f>
        <v/>
      </c>
      <c r="E267" s="11" t="n"/>
      <c r="F267" s="21" t="n"/>
      <c r="G267" s="11" t="n"/>
      <c r="H267" s="17" t="n"/>
      <c r="I267" s="12">
        <f>IF(OR(A267="",C267=""),"",IFERROR(LOOKUP(2,1/(('سجل الحركة'!$B$5:$B$1004=C267)*('سجل الحركة'!$T$5:$T$1004&lt;=A267+B267)*('سجل الحركة'!$U$5:$U$1004&gt;=A267+B267)),'سجل الحركة'!$D$5:$D$1004),"غير محدد - راجِع"))</f>
        <v/>
      </c>
      <c r="J267" s="10" t="n"/>
      <c r="K267" s="11" t="n"/>
      <c r="L267" s="11" t="n"/>
    </row>
    <row r="268">
      <c r="A268" s="10" t="n"/>
      <c r="B268" s="13" t="n"/>
      <c r="C268" s="11" t="n"/>
      <c r="D268" s="12">
        <f>IF(C268="","",IFERROR(VLOOKUP(C268,'السيارات'!$A$5:$F$104,6,FALSE),""))</f>
        <v/>
      </c>
      <c r="E268" s="11" t="n"/>
      <c r="F268" s="21" t="n"/>
      <c r="G268" s="11" t="n"/>
      <c r="H268" s="17" t="n"/>
      <c r="I268" s="12">
        <f>IF(OR(A268="",C268=""),"",IFERROR(LOOKUP(2,1/(('سجل الحركة'!$B$5:$B$1004=C268)*('سجل الحركة'!$T$5:$T$1004&lt;=A268+B268)*('سجل الحركة'!$U$5:$U$1004&gt;=A268+B268)),'سجل الحركة'!$D$5:$D$1004),"غير محدد - راجِع"))</f>
        <v/>
      </c>
      <c r="J268" s="10" t="n"/>
      <c r="K268" s="11" t="n"/>
      <c r="L268" s="11" t="n"/>
    </row>
    <row r="269">
      <c r="A269" s="10" t="n"/>
      <c r="B269" s="13" t="n"/>
      <c r="C269" s="11" t="n"/>
      <c r="D269" s="12">
        <f>IF(C269="","",IFERROR(VLOOKUP(C269,'السيارات'!$A$5:$F$104,6,FALSE),""))</f>
        <v/>
      </c>
      <c r="E269" s="11" t="n"/>
      <c r="F269" s="21" t="n"/>
      <c r="G269" s="11" t="n"/>
      <c r="H269" s="17" t="n"/>
      <c r="I269" s="12">
        <f>IF(OR(A269="",C269=""),"",IFERROR(LOOKUP(2,1/(('سجل الحركة'!$B$5:$B$1004=C269)*('سجل الحركة'!$T$5:$T$1004&lt;=A269+B269)*('سجل الحركة'!$U$5:$U$1004&gt;=A269+B269)),'سجل الحركة'!$D$5:$D$1004),"غير محدد - راجِع"))</f>
        <v/>
      </c>
      <c r="J269" s="10" t="n"/>
      <c r="K269" s="11" t="n"/>
      <c r="L269" s="11" t="n"/>
    </row>
    <row r="270">
      <c r="A270" s="10" t="n"/>
      <c r="B270" s="13" t="n"/>
      <c r="C270" s="11" t="n"/>
      <c r="D270" s="12">
        <f>IF(C270="","",IFERROR(VLOOKUP(C270,'السيارات'!$A$5:$F$104,6,FALSE),""))</f>
        <v/>
      </c>
      <c r="E270" s="11" t="n"/>
      <c r="F270" s="21" t="n"/>
      <c r="G270" s="11" t="n"/>
      <c r="H270" s="17" t="n"/>
      <c r="I270" s="12">
        <f>IF(OR(A270="",C270=""),"",IFERROR(LOOKUP(2,1/(('سجل الحركة'!$B$5:$B$1004=C270)*('سجل الحركة'!$T$5:$T$1004&lt;=A270+B270)*('سجل الحركة'!$U$5:$U$1004&gt;=A270+B270)),'سجل الحركة'!$D$5:$D$1004),"غير محدد - راجِع"))</f>
        <v/>
      </c>
      <c r="J270" s="10" t="n"/>
      <c r="K270" s="11" t="n"/>
      <c r="L270" s="11" t="n"/>
    </row>
    <row r="271">
      <c r="A271" s="10" t="n"/>
      <c r="B271" s="13" t="n"/>
      <c r="C271" s="11" t="n"/>
      <c r="D271" s="12">
        <f>IF(C271="","",IFERROR(VLOOKUP(C271,'السيارات'!$A$5:$F$104,6,FALSE),""))</f>
        <v/>
      </c>
      <c r="E271" s="11" t="n"/>
      <c r="F271" s="21" t="n"/>
      <c r="G271" s="11" t="n"/>
      <c r="H271" s="17" t="n"/>
      <c r="I271" s="12">
        <f>IF(OR(A271="",C271=""),"",IFERROR(LOOKUP(2,1/(('سجل الحركة'!$B$5:$B$1004=C271)*('سجل الحركة'!$T$5:$T$1004&lt;=A271+B271)*('سجل الحركة'!$U$5:$U$1004&gt;=A271+B271)),'سجل الحركة'!$D$5:$D$1004),"غير محدد - راجِع"))</f>
        <v/>
      </c>
      <c r="J271" s="10" t="n"/>
      <c r="K271" s="11" t="n"/>
      <c r="L271" s="11" t="n"/>
    </row>
    <row r="272">
      <c r="A272" s="10" t="n"/>
      <c r="B272" s="13" t="n"/>
      <c r="C272" s="11" t="n"/>
      <c r="D272" s="12">
        <f>IF(C272="","",IFERROR(VLOOKUP(C272,'السيارات'!$A$5:$F$104,6,FALSE),""))</f>
        <v/>
      </c>
      <c r="E272" s="11" t="n"/>
      <c r="F272" s="21" t="n"/>
      <c r="G272" s="11" t="n"/>
      <c r="H272" s="17" t="n"/>
      <c r="I272" s="12">
        <f>IF(OR(A272="",C272=""),"",IFERROR(LOOKUP(2,1/(('سجل الحركة'!$B$5:$B$1004=C272)*('سجل الحركة'!$T$5:$T$1004&lt;=A272+B272)*('سجل الحركة'!$U$5:$U$1004&gt;=A272+B272)),'سجل الحركة'!$D$5:$D$1004),"غير محدد - راجِع"))</f>
        <v/>
      </c>
      <c r="J272" s="10" t="n"/>
      <c r="K272" s="11" t="n"/>
      <c r="L272" s="11" t="n"/>
    </row>
    <row r="273">
      <c r="A273" s="10" t="n"/>
      <c r="B273" s="13" t="n"/>
      <c r="C273" s="11" t="n"/>
      <c r="D273" s="12">
        <f>IF(C273="","",IFERROR(VLOOKUP(C273,'السيارات'!$A$5:$F$104,6,FALSE),""))</f>
        <v/>
      </c>
      <c r="E273" s="11" t="n"/>
      <c r="F273" s="21" t="n"/>
      <c r="G273" s="11" t="n"/>
      <c r="H273" s="17" t="n"/>
      <c r="I273" s="12">
        <f>IF(OR(A273="",C273=""),"",IFERROR(LOOKUP(2,1/(('سجل الحركة'!$B$5:$B$1004=C273)*('سجل الحركة'!$T$5:$T$1004&lt;=A273+B273)*('سجل الحركة'!$U$5:$U$1004&gt;=A273+B273)),'سجل الحركة'!$D$5:$D$1004),"غير محدد - راجِع"))</f>
        <v/>
      </c>
      <c r="J273" s="10" t="n"/>
      <c r="K273" s="11" t="n"/>
      <c r="L273" s="11" t="n"/>
    </row>
    <row r="274">
      <c r="A274" s="10" t="n"/>
      <c r="B274" s="13" t="n"/>
      <c r="C274" s="11" t="n"/>
      <c r="D274" s="12">
        <f>IF(C274="","",IFERROR(VLOOKUP(C274,'السيارات'!$A$5:$F$104,6,FALSE),""))</f>
        <v/>
      </c>
      <c r="E274" s="11" t="n"/>
      <c r="F274" s="21" t="n"/>
      <c r="G274" s="11" t="n"/>
      <c r="H274" s="17" t="n"/>
      <c r="I274" s="12">
        <f>IF(OR(A274="",C274=""),"",IFERROR(LOOKUP(2,1/(('سجل الحركة'!$B$5:$B$1004=C274)*('سجل الحركة'!$T$5:$T$1004&lt;=A274+B274)*('سجل الحركة'!$U$5:$U$1004&gt;=A274+B274)),'سجل الحركة'!$D$5:$D$1004),"غير محدد - راجِع"))</f>
        <v/>
      </c>
      <c r="J274" s="10" t="n"/>
      <c r="K274" s="11" t="n"/>
      <c r="L274" s="11" t="n"/>
    </row>
    <row r="275">
      <c r="A275" s="10" t="n"/>
      <c r="B275" s="13" t="n"/>
      <c r="C275" s="11" t="n"/>
      <c r="D275" s="12">
        <f>IF(C275="","",IFERROR(VLOOKUP(C275,'السيارات'!$A$5:$F$104,6,FALSE),""))</f>
        <v/>
      </c>
      <c r="E275" s="11" t="n"/>
      <c r="F275" s="21" t="n"/>
      <c r="G275" s="11" t="n"/>
      <c r="H275" s="17" t="n"/>
      <c r="I275" s="12">
        <f>IF(OR(A275="",C275=""),"",IFERROR(LOOKUP(2,1/(('سجل الحركة'!$B$5:$B$1004=C275)*('سجل الحركة'!$T$5:$T$1004&lt;=A275+B275)*('سجل الحركة'!$U$5:$U$1004&gt;=A275+B275)),'سجل الحركة'!$D$5:$D$1004),"غير محدد - راجِع"))</f>
        <v/>
      </c>
      <c r="J275" s="10" t="n"/>
      <c r="K275" s="11" t="n"/>
      <c r="L275" s="11" t="n"/>
    </row>
    <row r="276">
      <c r="A276" s="10" t="n"/>
      <c r="B276" s="13" t="n"/>
      <c r="C276" s="11" t="n"/>
      <c r="D276" s="12">
        <f>IF(C276="","",IFERROR(VLOOKUP(C276,'السيارات'!$A$5:$F$104,6,FALSE),""))</f>
        <v/>
      </c>
      <c r="E276" s="11" t="n"/>
      <c r="F276" s="21" t="n"/>
      <c r="G276" s="11" t="n"/>
      <c r="H276" s="17" t="n"/>
      <c r="I276" s="12">
        <f>IF(OR(A276="",C276=""),"",IFERROR(LOOKUP(2,1/(('سجل الحركة'!$B$5:$B$1004=C276)*('سجل الحركة'!$T$5:$T$1004&lt;=A276+B276)*('سجل الحركة'!$U$5:$U$1004&gt;=A276+B276)),'سجل الحركة'!$D$5:$D$1004),"غير محدد - راجِع"))</f>
        <v/>
      </c>
      <c r="J276" s="10" t="n"/>
      <c r="K276" s="11" t="n"/>
      <c r="L276" s="11" t="n"/>
    </row>
    <row r="277">
      <c r="A277" s="10" t="n"/>
      <c r="B277" s="13" t="n"/>
      <c r="C277" s="11" t="n"/>
      <c r="D277" s="12">
        <f>IF(C277="","",IFERROR(VLOOKUP(C277,'السيارات'!$A$5:$F$104,6,FALSE),""))</f>
        <v/>
      </c>
      <c r="E277" s="11" t="n"/>
      <c r="F277" s="21" t="n"/>
      <c r="G277" s="11" t="n"/>
      <c r="H277" s="17" t="n"/>
      <c r="I277" s="12">
        <f>IF(OR(A277="",C277=""),"",IFERROR(LOOKUP(2,1/(('سجل الحركة'!$B$5:$B$1004=C277)*('سجل الحركة'!$T$5:$T$1004&lt;=A277+B277)*('سجل الحركة'!$U$5:$U$1004&gt;=A277+B277)),'سجل الحركة'!$D$5:$D$1004),"غير محدد - راجِع"))</f>
        <v/>
      </c>
      <c r="J277" s="10" t="n"/>
      <c r="K277" s="11" t="n"/>
      <c r="L277" s="11" t="n"/>
    </row>
    <row r="278">
      <c r="A278" s="10" t="n"/>
      <c r="B278" s="13" t="n"/>
      <c r="C278" s="11" t="n"/>
      <c r="D278" s="12">
        <f>IF(C278="","",IFERROR(VLOOKUP(C278,'السيارات'!$A$5:$F$104,6,FALSE),""))</f>
        <v/>
      </c>
      <c r="E278" s="11" t="n"/>
      <c r="F278" s="21" t="n"/>
      <c r="G278" s="11" t="n"/>
      <c r="H278" s="17" t="n"/>
      <c r="I278" s="12">
        <f>IF(OR(A278="",C278=""),"",IFERROR(LOOKUP(2,1/(('سجل الحركة'!$B$5:$B$1004=C278)*('سجل الحركة'!$T$5:$T$1004&lt;=A278+B278)*('سجل الحركة'!$U$5:$U$1004&gt;=A278+B278)),'سجل الحركة'!$D$5:$D$1004),"غير محدد - راجِع"))</f>
        <v/>
      </c>
      <c r="J278" s="10" t="n"/>
      <c r="K278" s="11" t="n"/>
      <c r="L278" s="11" t="n"/>
    </row>
    <row r="279">
      <c r="A279" s="10" t="n"/>
      <c r="B279" s="13" t="n"/>
      <c r="C279" s="11" t="n"/>
      <c r="D279" s="12">
        <f>IF(C279="","",IFERROR(VLOOKUP(C279,'السيارات'!$A$5:$F$104,6,FALSE),""))</f>
        <v/>
      </c>
      <c r="E279" s="11" t="n"/>
      <c r="F279" s="21" t="n"/>
      <c r="G279" s="11" t="n"/>
      <c r="H279" s="17" t="n"/>
      <c r="I279" s="12">
        <f>IF(OR(A279="",C279=""),"",IFERROR(LOOKUP(2,1/(('سجل الحركة'!$B$5:$B$1004=C279)*('سجل الحركة'!$T$5:$T$1004&lt;=A279+B279)*('سجل الحركة'!$U$5:$U$1004&gt;=A279+B279)),'سجل الحركة'!$D$5:$D$1004),"غير محدد - راجِع"))</f>
        <v/>
      </c>
      <c r="J279" s="10" t="n"/>
      <c r="K279" s="11" t="n"/>
      <c r="L279" s="11" t="n"/>
    </row>
    <row r="280">
      <c r="A280" s="10" t="n"/>
      <c r="B280" s="13" t="n"/>
      <c r="C280" s="11" t="n"/>
      <c r="D280" s="12">
        <f>IF(C280="","",IFERROR(VLOOKUP(C280,'السيارات'!$A$5:$F$104,6,FALSE),""))</f>
        <v/>
      </c>
      <c r="E280" s="11" t="n"/>
      <c r="F280" s="21" t="n"/>
      <c r="G280" s="11" t="n"/>
      <c r="H280" s="17" t="n"/>
      <c r="I280" s="12">
        <f>IF(OR(A280="",C280=""),"",IFERROR(LOOKUP(2,1/(('سجل الحركة'!$B$5:$B$1004=C280)*('سجل الحركة'!$T$5:$T$1004&lt;=A280+B280)*('سجل الحركة'!$U$5:$U$1004&gt;=A280+B280)),'سجل الحركة'!$D$5:$D$1004),"غير محدد - راجِع"))</f>
        <v/>
      </c>
      <c r="J280" s="10" t="n"/>
      <c r="K280" s="11" t="n"/>
      <c r="L280" s="11" t="n"/>
    </row>
    <row r="281">
      <c r="A281" s="10" t="n"/>
      <c r="B281" s="13" t="n"/>
      <c r="C281" s="11" t="n"/>
      <c r="D281" s="12">
        <f>IF(C281="","",IFERROR(VLOOKUP(C281,'السيارات'!$A$5:$F$104,6,FALSE),""))</f>
        <v/>
      </c>
      <c r="E281" s="11" t="n"/>
      <c r="F281" s="21" t="n"/>
      <c r="G281" s="11" t="n"/>
      <c r="H281" s="17" t="n"/>
      <c r="I281" s="12">
        <f>IF(OR(A281="",C281=""),"",IFERROR(LOOKUP(2,1/(('سجل الحركة'!$B$5:$B$1004=C281)*('سجل الحركة'!$T$5:$T$1004&lt;=A281+B281)*('سجل الحركة'!$U$5:$U$1004&gt;=A281+B281)),'سجل الحركة'!$D$5:$D$1004),"غير محدد - راجِع"))</f>
        <v/>
      </c>
      <c r="J281" s="10" t="n"/>
      <c r="K281" s="11" t="n"/>
      <c r="L281" s="11" t="n"/>
    </row>
    <row r="282">
      <c r="A282" s="10" t="n"/>
      <c r="B282" s="13" t="n"/>
      <c r="C282" s="11" t="n"/>
      <c r="D282" s="12">
        <f>IF(C282="","",IFERROR(VLOOKUP(C282,'السيارات'!$A$5:$F$104,6,FALSE),""))</f>
        <v/>
      </c>
      <c r="E282" s="11" t="n"/>
      <c r="F282" s="21" t="n"/>
      <c r="G282" s="11" t="n"/>
      <c r="H282" s="17" t="n"/>
      <c r="I282" s="12">
        <f>IF(OR(A282="",C282=""),"",IFERROR(LOOKUP(2,1/(('سجل الحركة'!$B$5:$B$1004=C282)*('سجل الحركة'!$T$5:$T$1004&lt;=A282+B282)*('سجل الحركة'!$U$5:$U$1004&gt;=A282+B282)),'سجل الحركة'!$D$5:$D$1004),"غير محدد - راجِع"))</f>
        <v/>
      </c>
      <c r="J282" s="10" t="n"/>
      <c r="K282" s="11" t="n"/>
      <c r="L282" s="11" t="n"/>
    </row>
    <row r="283">
      <c r="A283" s="10" t="n"/>
      <c r="B283" s="13" t="n"/>
      <c r="C283" s="11" t="n"/>
      <c r="D283" s="12">
        <f>IF(C283="","",IFERROR(VLOOKUP(C283,'السيارات'!$A$5:$F$104,6,FALSE),""))</f>
        <v/>
      </c>
      <c r="E283" s="11" t="n"/>
      <c r="F283" s="21" t="n"/>
      <c r="G283" s="11" t="n"/>
      <c r="H283" s="17" t="n"/>
      <c r="I283" s="12">
        <f>IF(OR(A283="",C283=""),"",IFERROR(LOOKUP(2,1/(('سجل الحركة'!$B$5:$B$1004=C283)*('سجل الحركة'!$T$5:$T$1004&lt;=A283+B283)*('سجل الحركة'!$U$5:$U$1004&gt;=A283+B283)),'سجل الحركة'!$D$5:$D$1004),"غير محدد - راجِع"))</f>
        <v/>
      </c>
      <c r="J283" s="10" t="n"/>
      <c r="K283" s="11" t="n"/>
      <c r="L283" s="11" t="n"/>
    </row>
    <row r="284">
      <c r="A284" s="10" t="n"/>
      <c r="B284" s="13" t="n"/>
      <c r="C284" s="11" t="n"/>
      <c r="D284" s="12">
        <f>IF(C284="","",IFERROR(VLOOKUP(C284,'السيارات'!$A$5:$F$104,6,FALSE),""))</f>
        <v/>
      </c>
      <c r="E284" s="11" t="n"/>
      <c r="F284" s="21" t="n"/>
      <c r="G284" s="11" t="n"/>
      <c r="H284" s="17" t="n"/>
      <c r="I284" s="12">
        <f>IF(OR(A284="",C284=""),"",IFERROR(LOOKUP(2,1/(('سجل الحركة'!$B$5:$B$1004=C284)*('سجل الحركة'!$T$5:$T$1004&lt;=A284+B284)*('سجل الحركة'!$U$5:$U$1004&gt;=A284+B284)),'سجل الحركة'!$D$5:$D$1004),"غير محدد - راجِع"))</f>
        <v/>
      </c>
      <c r="J284" s="10" t="n"/>
      <c r="K284" s="11" t="n"/>
      <c r="L284" s="11" t="n"/>
    </row>
    <row r="285">
      <c r="A285" s="10" t="n"/>
      <c r="B285" s="13" t="n"/>
      <c r="C285" s="11" t="n"/>
      <c r="D285" s="12">
        <f>IF(C285="","",IFERROR(VLOOKUP(C285,'السيارات'!$A$5:$F$104,6,FALSE),""))</f>
        <v/>
      </c>
      <c r="E285" s="11" t="n"/>
      <c r="F285" s="21" t="n"/>
      <c r="G285" s="11" t="n"/>
      <c r="H285" s="17" t="n"/>
      <c r="I285" s="12">
        <f>IF(OR(A285="",C285=""),"",IFERROR(LOOKUP(2,1/(('سجل الحركة'!$B$5:$B$1004=C285)*('سجل الحركة'!$T$5:$T$1004&lt;=A285+B285)*('سجل الحركة'!$U$5:$U$1004&gt;=A285+B285)),'سجل الحركة'!$D$5:$D$1004),"غير محدد - راجِع"))</f>
        <v/>
      </c>
      <c r="J285" s="10" t="n"/>
      <c r="K285" s="11" t="n"/>
      <c r="L285" s="11" t="n"/>
    </row>
    <row r="286">
      <c r="A286" s="10" t="n"/>
      <c r="B286" s="13" t="n"/>
      <c r="C286" s="11" t="n"/>
      <c r="D286" s="12">
        <f>IF(C286="","",IFERROR(VLOOKUP(C286,'السيارات'!$A$5:$F$104,6,FALSE),""))</f>
        <v/>
      </c>
      <c r="E286" s="11" t="n"/>
      <c r="F286" s="21" t="n"/>
      <c r="G286" s="11" t="n"/>
      <c r="H286" s="17" t="n"/>
      <c r="I286" s="12">
        <f>IF(OR(A286="",C286=""),"",IFERROR(LOOKUP(2,1/(('سجل الحركة'!$B$5:$B$1004=C286)*('سجل الحركة'!$T$5:$T$1004&lt;=A286+B286)*('سجل الحركة'!$U$5:$U$1004&gt;=A286+B286)),'سجل الحركة'!$D$5:$D$1004),"غير محدد - راجِع"))</f>
        <v/>
      </c>
      <c r="J286" s="10" t="n"/>
      <c r="K286" s="11" t="n"/>
      <c r="L286" s="11" t="n"/>
    </row>
    <row r="287">
      <c r="A287" s="10" t="n"/>
      <c r="B287" s="13" t="n"/>
      <c r="C287" s="11" t="n"/>
      <c r="D287" s="12">
        <f>IF(C287="","",IFERROR(VLOOKUP(C287,'السيارات'!$A$5:$F$104,6,FALSE),""))</f>
        <v/>
      </c>
      <c r="E287" s="11" t="n"/>
      <c r="F287" s="21" t="n"/>
      <c r="G287" s="11" t="n"/>
      <c r="H287" s="17" t="n"/>
      <c r="I287" s="12">
        <f>IF(OR(A287="",C287=""),"",IFERROR(LOOKUP(2,1/(('سجل الحركة'!$B$5:$B$1004=C287)*('سجل الحركة'!$T$5:$T$1004&lt;=A287+B287)*('سجل الحركة'!$U$5:$U$1004&gt;=A287+B287)),'سجل الحركة'!$D$5:$D$1004),"غير محدد - راجِع"))</f>
        <v/>
      </c>
      <c r="J287" s="10" t="n"/>
      <c r="K287" s="11" t="n"/>
      <c r="L287" s="11" t="n"/>
    </row>
    <row r="288">
      <c r="A288" s="10" t="n"/>
      <c r="B288" s="13" t="n"/>
      <c r="C288" s="11" t="n"/>
      <c r="D288" s="12">
        <f>IF(C288="","",IFERROR(VLOOKUP(C288,'السيارات'!$A$5:$F$104,6,FALSE),""))</f>
        <v/>
      </c>
      <c r="E288" s="11" t="n"/>
      <c r="F288" s="21" t="n"/>
      <c r="G288" s="11" t="n"/>
      <c r="H288" s="17" t="n"/>
      <c r="I288" s="12">
        <f>IF(OR(A288="",C288=""),"",IFERROR(LOOKUP(2,1/(('سجل الحركة'!$B$5:$B$1004=C288)*('سجل الحركة'!$T$5:$T$1004&lt;=A288+B288)*('سجل الحركة'!$U$5:$U$1004&gt;=A288+B288)),'سجل الحركة'!$D$5:$D$1004),"غير محدد - راجِع"))</f>
        <v/>
      </c>
      <c r="J288" s="10" t="n"/>
      <c r="K288" s="11" t="n"/>
      <c r="L288" s="11" t="n"/>
    </row>
    <row r="289">
      <c r="A289" s="10" t="n"/>
      <c r="B289" s="13" t="n"/>
      <c r="C289" s="11" t="n"/>
      <c r="D289" s="12">
        <f>IF(C289="","",IFERROR(VLOOKUP(C289,'السيارات'!$A$5:$F$104,6,FALSE),""))</f>
        <v/>
      </c>
      <c r="E289" s="11" t="n"/>
      <c r="F289" s="21" t="n"/>
      <c r="G289" s="11" t="n"/>
      <c r="H289" s="17" t="n"/>
      <c r="I289" s="12">
        <f>IF(OR(A289="",C289=""),"",IFERROR(LOOKUP(2,1/(('سجل الحركة'!$B$5:$B$1004=C289)*('سجل الحركة'!$T$5:$T$1004&lt;=A289+B289)*('سجل الحركة'!$U$5:$U$1004&gt;=A289+B289)),'سجل الحركة'!$D$5:$D$1004),"غير محدد - راجِع"))</f>
        <v/>
      </c>
      <c r="J289" s="10" t="n"/>
      <c r="K289" s="11" t="n"/>
      <c r="L289" s="11" t="n"/>
    </row>
    <row r="290">
      <c r="A290" s="10" t="n"/>
      <c r="B290" s="13" t="n"/>
      <c r="C290" s="11" t="n"/>
      <c r="D290" s="12">
        <f>IF(C290="","",IFERROR(VLOOKUP(C290,'السيارات'!$A$5:$F$104,6,FALSE),""))</f>
        <v/>
      </c>
      <c r="E290" s="11" t="n"/>
      <c r="F290" s="21" t="n"/>
      <c r="G290" s="11" t="n"/>
      <c r="H290" s="17" t="n"/>
      <c r="I290" s="12">
        <f>IF(OR(A290="",C290=""),"",IFERROR(LOOKUP(2,1/(('سجل الحركة'!$B$5:$B$1004=C290)*('سجل الحركة'!$T$5:$T$1004&lt;=A290+B290)*('سجل الحركة'!$U$5:$U$1004&gt;=A290+B290)),'سجل الحركة'!$D$5:$D$1004),"غير محدد - راجِع"))</f>
        <v/>
      </c>
      <c r="J290" s="10" t="n"/>
      <c r="K290" s="11" t="n"/>
      <c r="L290" s="11" t="n"/>
    </row>
    <row r="291">
      <c r="A291" s="10" t="n"/>
      <c r="B291" s="13" t="n"/>
      <c r="C291" s="11" t="n"/>
      <c r="D291" s="12">
        <f>IF(C291="","",IFERROR(VLOOKUP(C291,'السيارات'!$A$5:$F$104,6,FALSE),""))</f>
        <v/>
      </c>
      <c r="E291" s="11" t="n"/>
      <c r="F291" s="21" t="n"/>
      <c r="G291" s="11" t="n"/>
      <c r="H291" s="17" t="n"/>
      <c r="I291" s="12">
        <f>IF(OR(A291="",C291=""),"",IFERROR(LOOKUP(2,1/(('سجل الحركة'!$B$5:$B$1004=C291)*('سجل الحركة'!$T$5:$T$1004&lt;=A291+B291)*('سجل الحركة'!$U$5:$U$1004&gt;=A291+B291)),'سجل الحركة'!$D$5:$D$1004),"غير محدد - راجِع"))</f>
        <v/>
      </c>
      <c r="J291" s="10" t="n"/>
      <c r="K291" s="11" t="n"/>
      <c r="L291" s="11" t="n"/>
    </row>
    <row r="292">
      <c r="A292" s="10" t="n"/>
      <c r="B292" s="13" t="n"/>
      <c r="C292" s="11" t="n"/>
      <c r="D292" s="12">
        <f>IF(C292="","",IFERROR(VLOOKUP(C292,'السيارات'!$A$5:$F$104,6,FALSE),""))</f>
        <v/>
      </c>
      <c r="E292" s="11" t="n"/>
      <c r="F292" s="21" t="n"/>
      <c r="G292" s="11" t="n"/>
      <c r="H292" s="17" t="n"/>
      <c r="I292" s="12">
        <f>IF(OR(A292="",C292=""),"",IFERROR(LOOKUP(2,1/(('سجل الحركة'!$B$5:$B$1004=C292)*('سجل الحركة'!$T$5:$T$1004&lt;=A292+B292)*('سجل الحركة'!$U$5:$U$1004&gt;=A292+B292)),'سجل الحركة'!$D$5:$D$1004),"غير محدد - راجِع"))</f>
        <v/>
      </c>
      <c r="J292" s="10" t="n"/>
      <c r="K292" s="11" t="n"/>
      <c r="L292" s="11" t="n"/>
    </row>
    <row r="293">
      <c r="A293" s="10" t="n"/>
      <c r="B293" s="13" t="n"/>
      <c r="C293" s="11" t="n"/>
      <c r="D293" s="12">
        <f>IF(C293="","",IFERROR(VLOOKUP(C293,'السيارات'!$A$5:$F$104,6,FALSE),""))</f>
        <v/>
      </c>
      <c r="E293" s="11" t="n"/>
      <c r="F293" s="21" t="n"/>
      <c r="G293" s="11" t="n"/>
      <c r="H293" s="17" t="n"/>
      <c r="I293" s="12">
        <f>IF(OR(A293="",C293=""),"",IFERROR(LOOKUP(2,1/(('سجل الحركة'!$B$5:$B$1004=C293)*('سجل الحركة'!$T$5:$T$1004&lt;=A293+B293)*('سجل الحركة'!$U$5:$U$1004&gt;=A293+B293)),'سجل الحركة'!$D$5:$D$1004),"غير محدد - راجِع"))</f>
        <v/>
      </c>
      <c r="J293" s="10" t="n"/>
      <c r="K293" s="11" t="n"/>
      <c r="L293" s="11" t="n"/>
    </row>
    <row r="294">
      <c r="A294" s="10" t="n"/>
      <c r="B294" s="13" t="n"/>
      <c r="C294" s="11" t="n"/>
      <c r="D294" s="12">
        <f>IF(C294="","",IFERROR(VLOOKUP(C294,'السيارات'!$A$5:$F$104,6,FALSE),""))</f>
        <v/>
      </c>
      <c r="E294" s="11" t="n"/>
      <c r="F294" s="21" t="n"/>
      <c r="G294" s="11" t="n"/>
      <c r="H294" s="17" t="n"/>
      <c r="I294" s="12">
        <f>IF(OR(A294="",C294=""),"",IFERROR(LOOKUP(2,1/(('سجل الحركة'!$B$5:$B$1004=C294)*('سجل الحركة'!$T$5:$T$1004&lt;=A294+B294)*('سجل الحركة'!$U$5:$U$1004&gt;=A294+B294)),'سجل الحركة'!$D$5:$D$1004),"غير محدد - راجِع"))</f>
        <v/>
      </c>
      <c r="J294" s="10" t="n"/>
      <c r="K294" s="11" t="n"/>
      <c r="L294" s="11" t="n"/>
    </row>
    <row r="295">
      <c r="A295" s="10" t="n"/>
      <c r="B295" s="13" t="n"/>
      <c r="C295" s="11" t="n"/>
      <c r="D295" s="12">
        <f>IF(C295="","",IFERROR(VLOOKUP(C295,'السيارات'!$A$5:$F$104,6,FALSE),""))</f>
        <v/>
      </c>
      <c r="E295" s="11" t="n"/>
      <c r="F295" s="21" t="n"/>
      <c r="G295" s="11" t="n"/>
      <c r="H295" s="17" t="n"/>
      <c r="I295" s="12">
        <f>IF(OR(A295="",C295=""),"",IFERROR(LOOKUP(2,1/(('سجل الحركة'!$B$5:$B$1004=C295)*('سجل الحركة'!$T$5:$T$1004&lt;=A295+B295)*('سجل الحركة'!$U$5:$U$1004&gt;=A295+B295)),'سجل الحركة'!$D$5:$D$1004),"غير محدد - راجِع"))</f>
        <v/>
      </c>
      <c r="J295" s="10" t="n"/>
      <c r="K295" s="11" t="n"/>
      <c r="L295" s="11" t="n"/>
    </row>
    <row r="296">
      <c r="A296" s="10" t="n"/>
      <c r="B296" s="13" t="n"/>
      <c r="C296" s="11" t="n"/>
      <c r="D296" s="12">
        <f>IF(C296="","",IFERROR(VLOOKUP(C296,'السيارات'!$A$5:$F$104,6,FALSE),""))</f>
        <v/>
      </c>
      <c r="E296" s="11" t="n"/>
      <c r="F296" s="21" t="n"/>
      <c r="G296" s="11" t="n"/>
      <c r="H296" s="17" t="n"/>
      <c r="I296" s="12">
        <f>IF(OR(A296="",C296=""),"",IFERROR(LOOKUP(2,1/(('سجل الحركة'!$B$5:$B$1004=C296)*('سجل الحركة'!$T$5:$T$1004&lt;=A296+B296)*('سجل الحركة'!$U$5:$U$1004&gt;=A296+B296)),'سجل الحركة'!$D$5:$D$1004),"غير محدد - راجِع"))</f>
        <v/>
      </c>
      <c r="J296" s="10" t="n"/>
      <c r="K296" s="11" t="n"/>
      <c r="L296" s="11" t="n"/>
    </row>
    <row r="297">
      <c r="A297" s="10" t="n"/>
      <c r="B297" s="13" t="n"/>
      <c r="C297" s="11" t="n"/>
      <c r="D297" s="12">
        <f>IF(C297="","",IFERROR(VLOOKUP(C297,'السيارات'!$A$5:$F$104,6,FALSE),""))</f>
        <v/>
      </c>
      <c r="E297" s="11" t="n"/>
      <c r="F297" s="21" t="n"/>
      <c r="G297" s="11" t="n"/>
      <c r="H297" s="17" t="n"/>
      <c r="I297" s="12">
        <f>IF(OR(A297="",C297=""),"",IFERROR(LOOKUP(2,1/(('سجل الحركة'!$B$5:$B$1004=C297)*('سجل الحركة'!$T$5:$T$1004&lt;=A297+B297)*('سجل الحركة'!$U$5:$U$1004&gt;=A297+B297)),'سجل الحركة'!$D$5:$D$1004),"غير محدد - راجِع"))</f>
        <v/>
      </c>
      <c r="J297" s="10" t="n"/>
      <c r="K297" s="11" t="n"/>
      <c r="L297" s="11" t="n"/>
    </row>
    <row r="298">
      <c r="A298" s="10" t="n"/>
      <c r="B298" s="13" t="n"/>
      <c r="C298" s="11" t="n"/>
      <c r="D298" s="12">
        <f>IF(C298="","",IFERROR(VLOOKUP(C298,'السيارات'!$A$5:$F$104,6,FALSE),""))</f>
        <v/>
      </c>
      <c r="E298" s="11" t="n"/>
      <c r="F298" s="21" t="n"/>
      <c r="G298" s="11" t="n"/>
      <c r="H298" s="17" t="n"/>
      <c r="I298" s="12">
        <f>IF(OR(A298="",C298=""),"",IFERROR(LOOKUP(2,1/(('سجل الحركة'!$B$5:$B$1004=C298)*('سجل الحركة'!$T$5:$T$1004&lt;=A298+B298)*('سجل الحركة'!$U$5:$U$1004&gt;=A298+B298)),'سجل الحركة'!$D$5:$D$1004),"غير محدد - راجِع"))</f>
        <v/>
      </c>
      <c r="J298" s="10" t="n"/>
      <c r="K298" s="11" t="n"/>
      <c r="L298" s="11" t="n"/>
    </row>
    <row r="299">
      <c r="A299" s="10" t="n"/>
      <c r="B299" s="13" t="n"/>
      <c r="C299" s="11" t="n"/>
      <c r="D299" s="12">
        <f>IF(C299="","",IFERROR(VLOOKUP(C299,'السيارات'!$A$5:$F$104,6,FALSE),""))</f>
        <v/>
      </c>
      <c r="E299" s="11" t="n"/>
      <c r="F299" s="21" t="n"/>
      <c r="G299" s="11" t="n"/>
      <c r="H299" s="17" t="n"/>
      <c r="I299" s="12">
        <f>IF(OR(A299="",C299=""),"",IFERROR(LOOKUP(2,1/(('سجل الحركة'!$B$5:$B$1004=C299)*('سجل الحركة'!$T$5:$T$1004&lt;=A299+B299)*('سجل الحركة'!$U$5:$U$1004&gt;=A299+B299)),'سجل الحركة'!$D$5:$D$1004),"غير محدد - راجِع"))</f>
        <v/>
      </c>
      <c r="J299" s="10" t="n"/>
      <c r="K299" s="11" t="n"/>
      <c r="L299" s="11" t="n"/>
    </row>
    <row r="300">
      <c r="A300" s="10" t="n"/>
      <c r="B300" s="13" t="n"/>
      <c r="C300" s="11" t="n"/>
      <c r="D300" s="12">
        <f>IF(C300="","",IFERROR(VLOOKUP(C300,'السيارات'!$A$5:$F$104,6,FALSE),""))</f>
        <v/>
      </c>
      <c r="E300" s="11" t="n"/>
      <c r="F300" s="21" t="n"/>
      <c r="G300" s="11" t="n"/>
      <c r="H300" s="17" t="n"/>
      <c r="I300" s="12">
        <f>IF(OR(A300="",C300=""),"",IFERROR(LOOKUP(2,1/(('سجل الحركة'!$B$5:$B$1004=C300)*('سجل الحركة'!$T$5:$T$1004&lt;=A300+B300)*('سجل الحركة'!$U$5:$U$1004&gt;=A300+B300)),'سجل الحركة'!$D$5:$D$1004),"غير محدد - راجِع"))</f>
        <v/>
      </c>
      <c r="J300" s="10" t="n"/>
      <c r="K300" s="11" t="n"/>
      <c r="L300" s="11" t="n"/>
    </row>
    <row r="301">
      <c r="A301" s="10" t="n"/>
      <c r="B301" s="13" t="n"/>
      <c r="C301" s="11" t="n"/>
      <c r="D301" s="12">
        <f>IF(C301="","",IFERROR(VLOOKUP(C301,'السيارات'!$A$5:$F$104,6,FALSE),""))</f>
        <v/>
      </c>
      <c r="E301" s="11" t="n"/>
      <c r="F301" s="21" t="n"/>
      <c r="G301" s="11" t="n"/>
      <c r="H301" s="17" t="n"/>
      <c r="I301" s="12">
        <f>IF(OR(A301="",C301=""),"",IFERROR(LOOKUP(2,1/(('سجل الحركة'!$B$5:$B$1004=C301)*('سجل الحركة'!$T$5:$T$1004&lt;=A301+B301)*('سجل الحركة'!$U$5:$U$1004&gt;=A301+B301)),'سجل الحركة'!$D$5:$D$1004),"غير محدد - راجِع"))</f>
        <v/>
      </c>
      <c r="J301" s="10" t="n"/>
      <c r="K301" s="11" t="n"/>
      <c r="L301" s="11" t="n"/>
    </row>
    <row r="302">
      <c r="A302" s="10" t="n"/>
      <c r="B302" s="13" t="n"/>
      <c r="C302" s="11" t="n"/>
      <c r="D302" s="12">
        <f>IF(C302="","",IFERROR(VLOOKUP(C302,'السيارات'!$A$5:$F$104,6,FALSE),""))</f>
        <v/>
      </c>
      <c r="E302" s="11" t="n"/>
      <c r="F302" s="21" t="n"/>
      <c r="G302" s="11" t="n"/>
      <c r="H302" s="17" t="n"/>
      <c r="I302" s="12">
        <f>IF(OR(A302="",C302=""),"",IFERROR(LOOKUP(2,1/(('سجل الحركة'!$B$5:$B$1004=C302)*('سجل الحركة'!$T$5:$T$1004&lt;=A302+B302)*('سجل الحركة'!$U$5:$U$1004&gt;=A302+B302)),'سجل الحركة'!$D$5:$D$1004),"غير محدد - راجِع"))</f>
        <v/>
      </c>
      <c r="J302" s="10" t="n"/>
      <c r="K302" s="11" t="n"/>
      <c r="L302" s="11" t="n"/>
    </row>
    <row r="303">
      <c r="A303" s="10" t="n"/>
      <c r="B303" s="13" t="n"/>
      <c r="C303" s="11" t="n"/>
      <c r="D303" s="12">
        <f>IF(C303="","",IFERROR(VLOOKUP(C303,'السيارات'!$A$5:$F$104,6,FALSE),""))</f>
        <v/>
      </c>
      <c r="E303" s="11" t="n"/>
      <c r="F303" s="21" t="n"/>
      <c r="G303" s="11" t="n"/>
      <c r="H303" s="17" t="n"/>
      <c r="I303" s="12">
        <f>IF(OR(A303="",C303=""),"",IFERROR(LOOKUP(2,1/(('سجل الحركة'!$B$5:$B$1004=C303)*('سجل الحركة'!$T$5:$T$1004&lt;=A303+B303)*('سجل الحركة'!$U$5:$U$1004&gt;=A303+B303)),'سجل الحركة'!$D$5:$D$1004),"غير محدد - راجِع"))</f>
        <v/>
      </c>
      <c r="J303" s="10" t="n"/>
      <c r="K303" s="11" t="n"/>
      <c r="L303" s="11" t="n"/>
    </row>
    <row r="304">
      <c r="A304" s="10" t="n"/>
      <c r="B304" s="13" t="n"/>
      <c r="C304" s="11" t="n"/>
      <c r="D304" s="12">
        <f>IF(C304="","",IFERROR(VLOOKUP(C304,'السيارات'!$A$5:$F$104,6,FALSE),""))</f>
        <v/>
      </c>
      <c r="E304" s="11" t="n"/>
      <c r="F304" s="21" t="n"/>
      <c r="G304" s="11" t="n"/>
      <c r="H304" s="17" t="n"/>
      <c r="I304" s="12">
        <f>IF(OR(A304="",C304=""),"",IFERROR(LOOKUP(2,1/(('سجل الحركة'!$B$5:$B$1004=C304)*('سجل الحركة'!$T$5:$T$1004&lt;=A304+B304)*('سجل الحركة'!$U$5:$U$1004&gt;=A304+B304)),'سجل الحركة'!$D$5:$D$1004),"غير محدد - راجِع"))</f>
        <v/>
      </c>
      <c r="J304" s="10" t="n"/>
      <c r="K304" s="11" t="n"/>
      <c r="L304" s="11" t="n"/>
    </row>
  </sheetData>
  <mergeCells count="2">
    <mergeCell ref="A2:L2"/>
    <mergeCell ref="A1:L1"/>
  </mergeCells>
  <conditionalFormatting sqref="I5:I304">
    <cfRule type="expression" priority="1" dxfId="0" stopIfTrue="0">
      <formula>I5="غير محدد - راجِع"</formula>
    </cfRule>
  </conditionalFormatting>
  <dataValidations count="3">
    <dataValidation sqref="C5:C304" showDropDown="0" showInputMessage="0" showErrorMessage="1" allowBlank="1" errorTitle="تحقّق من القيمة" error="اختر قيمة من القائمة (أو أضفها أولاً إلى ورقة القوائم)." type="list" errorStyle="warning">
      <formula1>L_VEH</formula1>
    </dataValidation>
    <dataValidation sqref="E5:E304" showDropDown="0" showInputMessage="0" showErrorMessage="1" allowBlank="1" errorTitle="تحقّق من القيمة" error="اختر قيمة من القائمة (أو أضفها أولاً إلى ورقة القوائم)." type="list" errorStyle="warning">
      <formula1>L_CHARGE</formula1>
    </dataValidation>
    <dataValidation sqref="K5:K304" showDropDown="0" showInputMessage="0" showErrorMessage="1" allowBlank="1" errorTitle="تحقّق من القيمة" error="اختر قيمة من القائمة (أو أضفها أولاً إلى ورقة القوائم)." type="list" errorStyle="warning">
      <formula1>L_CSTATUS</formula1>
    </dataValidation>
  </dataValidations>
  <pageMargins left="0.4" right="0.4" top="0.5" bottom="0.6" header="0.5" footer="0.5"/>
  <pageSetup orientation="landscape" paperSize="9" fitToHeight="0" fitToWidth="1"/>
  <headerFooter>
    <oddHeader/>
    <oddFooter>&amp;L&amp;8 CT Mobility · www.ct.ms&amp;R&amp;8 &amp;P / &amp;N</oddFooter>
    <evenHeader/>
    <evenFooter/>
    <firstHeader/>
    <firstFooter/>
  </headerFooter>
</worksheet>
</file>

<file path=xl/worksheets/sheet6.xml><?xml version="1.0" encoding="utf-8"?>
<worksheet xmlns="http://schemas.openxmlformats.org/spreadsheetml/2006/main">
  <sheetPr>
    <tabColor rgb="002E7D32"/>
    <outlinePr summaryBelow="1" summaryRight="1"/>
    <pageSetUpPr fitToPage="1"/>
  </sheetPr>
  <dimension ref="A1:P261"/>
  <sheetViews>
    <sheetView rightToLeft="1" zoomScale="100" workbookViewId="0">
      <pane xSplit="1" ySplit="6" topLeftCell="B7" activePane="bottomRight" state="frozen"/>
      <selection pane="topRight"/>
      <selection pane="bottomLeft"/>
      <selection pane="bottomRight" activeCell="A1" sqref="A1"/>
    </sheetView>
  </sheetViews>
  <sheetFormatPr baseColWidth="8" defaultRowHeight="15"/>
  <cols>
    <col width="20" customWidth="1" min="1" max="1"/>
    <col width="17" customWidth="1" min="2" max="2"/>
    <col width="7" customWidth="1" min="3" max="3"/>
    <col width="9" customWidth="1" min="4" max="4"/>
    <col width="10" customWidth="1" min="5" max="5"/>
    <col width="9" customWidth="1" min="6" max="6"/>
    <col width="10" customWidth="1" min="7" max="7"/>
    <col width="8" customWidth="1" min="8" max="8"/>
    <col width="9" customWidth="1" min="9" max="9"/>
    <col width="9" customWidth="1" min="10" max="10"/>
    <col width="9" customWidth="1" min="11" max="11"/>
    <col width="10" customWidth="1" min="12" max="12"/>
    <col width="9" customWidth="1" min="13" max="13"/>
    <col width="10" customWidth="1" min="14" max="14"/>
    <col width="11" customWidth="1" min="15" max="15"/>
    <col width="10" customWidth="1" min="16" max="16"/>
  </cols>
  <sheetData>
    <row r="1" ht="26" customHeight="1">
      <c r="A1" s="1" t="inlineStr">
        <is>
          <t>الملخص الشهري</t>
        </is>
      </c>
      <c r="B1" s="2" t="n"/>
      <c r="C1" s="2" t="n"/>
      <c r="D1" s="2" t="n"/>
      <c r="E1" s="2" t="n"/>
      <c r="F1" s="2" t="n"/>
      <c r="G1" s="2" t="n"/>
      <c r="H1" s="2" t="n"/>
      <c r="I1" s="2" t="n"/>
      <c r="J1" s="2" t="n"/>
      <c r="K1" s="2" t="n"/>
      <c r="L1" s="2" t="n"/>
      <c r="M1" s="2" t="n"/>
      <c r="N1" s="2" t="n"/>
      <c r="O1" s="2" t="n"/>
      <c r="P1" s="2" t="n"/>
    </row>
    <row r="2" ht="30" customHeight="1">
      <c r="A2" s="3" t="inlineStr">
        <is>
          <t>اختر السنة والشهر.   ·   CT Mobility · www.ct.ms</t>
        </is>
      </c>
    </row>
    <row r="3" ht="22" customHeight="1">
      <c r="A3" s="22" t="inlineStr">
        <is>
          <t>السنة</t>
        </is>
      </c>
      <c r="B3" s="23" t="n">
        <v>2026</v>
      </c>
      <c r="C3" s="22" t="inlineStr">
        <is>
          <t>الشهر</t>
        </is>
      </c>
      <c r="D3" s="23" t="n">
        <v>10</v>
      </c>
      <c r="E3" s="22" t="inlineStr">
        <is>
          <t>من</t>
        </is>
      </c>
      <c r="F3" s="24">
        <f>DATE(B3,D3,1)</f>
        <v/>
      </c>
      <c r="G3" s="22" t="inlineStr">
        <is>
          <t>قبل</t>
        </is>
      </c>
      <c r="H3" s="24">
        <f>DATE(B3,D3+1,1)</f>
        <v/>
      </c>
    </row>
    <row r="5" ht="20" customHeight="1">
      <c r="A5" s="25" t="inlineStr">
        <is>
          <t>حسب السيارة</t>
        </is>
      </c>
    </row>
    <row r="6" ht="34" customHeight="1">
      <c r="A6" s="8" t="inlineStr">
        <is>
          <t>السيارة</t>
        </is>
      </c>
      <c r="B6" s="8" t="inlineStr">
        <is>
          <t>اللوحة</t>
        </is>
      </c>
      <c r="C6" s="9" t="inlineStr">
        <is>
          <t>الرحلات</t>
        </is>
      </c>
      <c r="D6" s="9" t="inlineStr">
        <is>
          <t>الكيلومترات</t>
        </is>
      </c>
      <c r="E6" s="9" t="inlineStr">
        <is>
          <t>كم غير مسجّلة</t>
        </is>
      </c>
      <c r="F6" s="9" t="inlineStr">
        <is>
          <t>الوقود (لتر)</t>
        </is>
      </c>
      <c r="G6" s="9" t="inlineStr">
        <is>
          <t>الوقود (درهم)</t>
        </is>
      </c>
      <c r="H6" s="9" t="inlineStr">
        <is>
          <t>لتر / 100 كم</t>
        </is>
      </c>
      <c r="I6" s="9" t="inlineStr">
        <is>
          <t>سالك (درهم)</t>
        </is>
      </c>
      <c r="J6" s="9" t="inlineStr">
        <is>
          <t>درب (درهم)</t>
        </is>
      </c>
      <c r="K6" s="9" t="inlineStr">
        <is>
          <t>المواقف (درهم)</t>
        </is>
      </c>
      <c r="L6" s="9" t="inlineStr">
        <is>
          <t>المخالفات المرورية (درهم)</t>
        </is>
      </c>
      <c r="M6" s="9" t="inlineStr">
        <is>
          <t>أخرى (درهم)</t>
        </is>
      </c>
      <c r="N6" s="9" t="inlineStr">
        <is>
          <t>الصيانة (درهم)</t>
        </is>
      </c>
      <c r="O6" s="9" t="inlineStr">
        <is>
          <t>التكلفة الإجمالية (درهم)</t>
        </is>
      </c>
      <c r="P6" s="9" t="inlineStr">
        <is>
          <t>تكلفة الكيلومتر (درهم)</t>
        </is>
      </c>
    </row>
    <row r="7">
      <c r="A7" s="12">
        <f>IF(INDEX('السيارات'!$A$5:$A$104,1)="","",INDEX('السيارات'!$A$5:$A$104,1))</f>
        <v/>
      </c>
      <c r="B7" s="12">
        <f>IF($A7="","",IFERROR(VLOOKUP($A7,'السيارات'!$A$5:$F$104,6,FALSE),""))</f>
        <v/>
      </c>
      <c r="C7" s="26">
        <f>IF($A7="","",COUNTIFS('سجل الحركة'!$B$5:$B$1004,$A7,'سجل الحركة'!$A$5:$A$1004,"&gt;="&amp;$F$3,'سجل الحركة'!$A$5:$A$1004,"&lt;"&amp;$H$3))</f>
        <v/>
      </c>
      <c r="D7" s="15">
        <f>IF($A7="","",SUMIFS('سجل الحركة'!$N$5:$N$1004,'سجل الحركة'!$B$5:$B$1004,$A7,'سجل الحركة'!$A$5:$A$1004,"&gt;="&amp;$F$3,'سجل الحركة'!$A$5:$A$1004,"&lt;"&amp;$H$3))</f>
        <v/>
      </c>
      <c r="E7" s="15">
        <f>IF($A7="","",SUMIFS('سجل الحركة'!$O$5:$O$1004,'سجل الحركة'!$B$5:$B$1004,$A7,'سجل الحركة'!$A$5:$A$1004,"&gt;="&amp;$F$3,'سجل الحركة'!$A$5:$A$1004,"&lt;"&amp;$H$3))</f>
        <v/>
      </c>
      <c r="F7" s="27">
        <f>IF($A7="","",SUMIFS('الوقود'!$G$5:$G$304,'الوقود'!$B$5:$B$304,$A7,'الوقود'!$A$5:$A$304,"&gt;="&amp;$F$3,'الوقود'!$A$5:$A$304,"&lt;"&amp;$H$3))</f>
        <v/>
      </c>
      <c r="G7" s="20">
        <f>IF($A7="","",SUMIFS('الوقود'!$H$5:$H$304,'الوقود'!$B$5:$B$304,$A7,'الوقود'!$A$5:$A$304,"&gt;="&amp;$F$3,'الوقود'!$A$5:$A$304,"&lt;"&amp;$H$3))</f>
        <v/>
      </c>
      <c r="H7" s="28">
        <f>IF(OR($A7="",N(D7)=0,N(F7)=0),"",F7/D7*100)</f>
        <v/>
      </c>
      <c r="I7" s="20">
        <f>IF($A7="","",SUMIFS('المخالفات والرسوم'!$H$5:$H$304,'المخالفات والرسوم'!$C$5:$C$304,$A7,'المخالفات والرسوم'!$E$5:$E$304,"سالك",'المخالفات والرسوم'!$A$5:$A$304,"&gt;="&amp;$F$3,'المخالفات والرسوم'!$A$5:$A$304,"&lt;"&amp;$H$3))</f>
        <v/>
      </c>
      <c r="J7" s="20">
        <f>IF($A7="","",SUMIFS('المخالفات والرسوم'!$H$5:$H$304,'المخالفات والرسوم'!$C$5:$C$304,$A7,'المخالفات والرسوم'!$E$5:$E$304,"درب",'المخالفات والرسوم'!$A$5:$A$304,"&gt;="&amp;$F$3,'المخالفات والرسوم'!$A$5:$A$304,"&lt;"&amp;$H$3))</f>
        <v/>
      </c>
      <c r="K7" s="20">
        <f>IF($A7="","",SUMIFS('سجل الحركة'!$R$5:$R$1004,'سجل الحركة'!$B$5:$B$1004,$A7,'سجل الحركة'!$A$5:$A$1004,"&gt;="&amp;$F$3,'سجل الحركة'!$A$5:$A$1004,"&lt;"&amp;$H$3)+SUMIFS('المخالفات والرسوم'!$H$5:$H$304,'المخالفات والرسوم'!$C$5:$C$304,$A7,'المخالفات والرسوم'!$E$5:$E$304,"مواقف السيارات*",'المخالفات والرسوم'!$A$5:$A$304,"&gt;="&amp;$F$3,'المخالفات والرسوم'!$A$5:$A$304,"&lt;"&amp;$H$3))</f>
        <v/>
      </c>
      <c r="L7" s="20">
        <f>IF($A7="","",SUMIFS('المخالفات والرسوم'!$H$5:$H$304,'المخالفات والرسوم'!$C$5:$C$304,$A7,'المخالفات والرسوم'!$E$5:$E$304,"مخالفة مرورية",'المخالفات والرسوم'!$A$5:$A$304,"&gt;="&amp;$F$3,'المخالفات والرسوم'!$A$5:$A$304,"&lt;"&amp;$H$3))</f>
        <v/>
      </c>
      <c r="M7" s="20">
        <f>IF($A7="","",SUMIFS('المخالفات والرسوم'!$H$5:$H$304,'المخالفات والرسوم'!$C$5:$C$304,$A7,'المخالفات والرسوم'!$E$5:$E$304,"أخرى",'المخالفات والرسوم'!$A$5:$A$304,"&gt;="&amp;$F$3,'المخالفات والرسوم'!$A$5:$A$304,"&lt;"&amp;$H$3))</f>
        <v/>
      </c>
      <c r="N7" s="20">
        <f>IF($A7="","",SUMIFS('الصيانة'!$G$5:$G$204,'الصيانة'!$B$5:$B$204,$A7,'الصيانة'!$A$5:$A$204,"&gt;="&amp;$F$3,'الصيانة'!$A$5:$A$204,"&lt;"&amp;$H$3))</f>
        <v/>
      </c>
      <c r="O7" s="20">
        <f>IF($A7="","",G7+I7+J7+K7+L7+M7+N7)</f>
        <v/>
      </c>
      <c r="P7" s="20">
        <f>IF(OR($A7="",N(D7)=0),"",O7/D7)</f>
        <v/>
      </c>
    </row>
    <row r="8">
      <c r="A8" s="12">
        <f>IF(INDEX('السيارات'!$A$5:$A$104,2)="","",INDEX('السيارات'!$A$5:$A$104,2))</f>
        <v/>
      </c>
      <c r="B8" s="12">
        <f>IF($A8="","",IFERROR(VLOOKUP($A8,'السيارات'!$A$5:$F$104,6,FALSE),""))</f>
        <v/>
      </c>
      <c r="C8" s="26">
        <f>IF($A8="","",COUNTIFS('سجل الحركة'!$B$5:$B$1004,$A8,'سجل الحركة'!$A$5:$A$1004,"&gt;="&amp;$F$3,'سجل الحركة'!$A$5:$A$1004,"&lt;"&amp;$H$3))</f>
        <v/>
      </c>
      <c r="D8" s="15">
        <f>IF($A8="","",SUMIFS('سجل الحركة'!$N$5:$N$1004,'سجل الحركة'!$B$5:$B$1004,$A8,'سجل الحركة'!$A$5:$A$1004,"&gt;="&amp;$F$3,'سجل الحركة'!$A$5:$A$1004,"&lt;"&amp;$H$3))</f>
        <v/>
      </c>
      <c r="E8" s="15">
        <f>IF($A8="","",SUMIFS('سجل الحركة'!$O$5:$O$1004,'سجل الحركة'!$B$5:$B$1004,$A8,'سجل الحركة'!$A$5:$A$1004,"&gt;="&amp;$F$3,'سجل الحركة'!$A$5:$A$1004,"&lt;"&amp;$H$3))</f>
        <v/>
      </c>
      <c r="F8" s="27">
        <f>IF($A8="","",SUMIFS('الوقود'!$G$5:$G$304,'الوقود'!$B$5:$B$304,$A8,'الوقود'!$A$5:$A$304,"&gt;="&amp;$F$3,'الوقود'!$A$5:$A$304,"&lt;"&amp;$H$3))</f>
        <v/>
      </c>
      <c r="G8" s="20">
        <f>IF($A8="","",SUMIFS('الوقود'!$H$5:$H$304,'الوقود'!$B$5:$B$304,$A8,'الوقود'!$A$5:$A$304,"&gt;="&amp;$F$3,'الوقود'!$A$5:$A$304,"&lt;"&amp;$H$3))</f>
        <v/>
      </c>
      <c r="H8" s="28">
        <f>IF(OR($A8="",N(D8)=0,N(F8)=0),"",F8/D8*100)</f>
        <v/>
      </c>
      <c r="I8" s="20">
        <f>IF($A8="","",SUMIFS('المخالفات والرسوم'!$H$5:$H$304,'المخالفات والرسوم'!$C$5:$C$304,$A8,'المخالفات والرسوم'!$E$5:$E$304,"سالك",'المخالفات والرسوم'!$A$5:$A$304,"&gt;="&amp;$F$3,'المخالفات والرسوم'!$A$5:$A$304,"&lt;"&amp;$H$3))</f>
        <v/>
      </c>
      <c r="J8" s="20">
        <f>IF($A8="","",SUMIFS('المخالفات والرسوم'!$H$5:$H$304,'المخالفات والرسوم'!$C$5:$C$304,$A8,'المخالفات والرسوم'!$E$5:$E$304,"درب",'المخالفات والرسوم'!$A$5:$A$304,"&gt;="&amp;$F$3,'المخالفات والرسوم'!$A$5:$A$304,"&lt;"&amp;$H$3))</f>
        <v/>
      </c>
      <c r="K8" s="20">
        <f>IF($A8="","",SUMIFS('سجل الحركة'!$R$5:$R$1004,'سجل الحركة'!$B$5:$B$1004,$A8,'سجل الحركة'!$A$5:$A$1004,"&gt;="&amp;$F$3,'سجل الحركة'!$A$5:$A$1004,"&lt;"&amp;$H$3)+SUMIFS('المخالفات والرسوم'!$H$5:$H$304,'المخالفات والرسوم'!$C$5:$C$304,$A8,'المخالفات والرسوم'!$E$5:$E$304,"مواقف السيارات*",'المخالفات والرسوم'!$A$5:$A$304,"&gt;="&amp;$F$3,'المخالفات والرسوم'!$A$5:$A$304,"&lt;"&amp;$H$3))</f>
        <v/>
      </c>
      <c r="L8" s="20">
        <f>IF($A8="","",SUMIFS('المخالفات والرسوم'!$H$5:$H$304,'المخالفات والرسوم'!$C$5:$C$304,$A8,'المخالفات والرسوم'!$E$5:$E$304,"مخالفة مرورية",'المخالفات والرسوم'!$A$5:$A$304,"&gt;="&amp;$F$3,'المخالفات والرسوم'!$A$5:$A$304,"&lt;"&amp;$H$3))</f>
        <v/>
      </c>
      <c r="M8" s="20">
        <f>IF($A8="","",SUMIFS('المخالفات والرسوم'!$H$5:$H$304,'المخالفات والرسوم'!$C$5:$C$304,$A8,'المخالفات والرسوم'!$E$5:$E$304,"أخرى",'المخالفات والرسوم'!$A$5:$A$304,"&gt;="&amp;$F$3,'المخالفات والرسوم'!$A$5:$A$304,"&lt;"&amp;$H$3))</f>
        <v/>
      </c>
      <c r="N8" s="20">
        <f>IF($A8="","",SUMIFS('الصيانة'!$G$5:$G$204,'الصيانة'!$B$5:$B$204,$A8,'الصيانة'!$A$5:$A$204,"&gt;="&amp;$F$3,'الصيانة'!$A$5:$A$204,"&lt;"&amp;$H$3))</f>
        <v/>
      </c>
      <c r="O8" s="20">
        <f>IF($A8="","",G8+I8+J8+K8+L8+M8+N8)</f>
        <v/>
      </c>
      <c r="P8" s="20">
        <f>IF(OR($A8="",N(D8)=0),"",O8/D8)</f>
        <v/>
      </c>
    </row>
    <row r="9">
      <c r="A9" s="12">
        <f>IF(INDEX('السيارات'!$A$5:$A$104,3)="","",INDEX('السيارات'!$A$5:$A$104,3))</f>
        <v/>
      </c>
      <c r="B9" s="12">
        <f>IF($A9="","",IFERROR(VLOOKUP($A9,'السيارات'!$A$5:$F$104,6,FALSE),""))</f>
        <v/>
      </c>
      <c r="C9" s="26">
        <f>IF($A9="","",COUNTIFS('سجل الحركة'!$B$5:$B$1004,$A9,'سجل الحركة'!$A$5:$A$1004,"&gt;="&amp;$F$3,'سجل الحركة'!$A$5:$A$1004,"&lt;"&amp;$H$3))</f>
        <v/>
      </c>
      <c r="D9" s="15">
        <f>IF($A9="","",SUMIFS('سجل الحركة'!$N$5:$N$1004,'سجل الحركة'!$B$5:$B$1004,$A9,'سجل الحركة'!$A$5:$A$1004,"&gt;="&amp;$F$3,'سجل الحركة'!$A$5:$A$1004,"&lt;"&amp;$H$3))</f>
        <v/>
      </c>
      <c r="E9" s="15">
        <f>IF($A9="","",SUMIFS('سجل الحركة'!$O$5:$O$1004,'سجل الحركة'!$B$5:$B$1004,$A9,'سجل الحركة'!$A$5:$A$1004,"&gt;="&amp;$F$3,'سجل الحركة'!$A$5:$A$1004,"&lt;"&amp;$H$3))</f>
        <v/>
      </c>
      <c r="F9" s="27">
        <f>IF($A9="","",SUMIFS('الوقود'!$G$5:$G$304,'الوقود'!$B$5:$B$304,$A9,'الوقود'!$A$5:$A$304,"&gt;="&amp;$F$3,'الوقود'!$A$5:$A$304,"&lt;"&amp;$H$3))</f>
        <v/>
      </c>
      <c r="G9" s="20">
        <f>IF($A9="","",SUMIFS('الوقود'!$H$5:$H$304,'الوقود'!$B$5:$B$304,$A9,'الوقود'!$A$5:$A$304,"&gt;="&amp;$F$3,'الوقود'!$A$5:$A$304,"&lt;"&amp;$H$3))</f>
        <v/>
      </c>
      <c r="H9" s="28">
        <f>IF(OR($A9="",N(D9)=0,N(F9)=0),"",F9/D9*100)</f>
        <v/>
      </c>
      <c r="I9" s="20">
        <f>IF($A9="","",SUMIFS('المخالفات والرسوم'!$H$5:$H$304,'المخالفات والرسوم'!$C$5:$C$304,$A9,'المخالفات والرسوم'!$E$5:$E$304,"سالك",'المخالفات والرسوم'!$A$5:$A$304,"&gt;="&amp;$F$3,'المخالفات والرسوم'!$A$5:$A$304,"&lt;"&amp;$H$3))</f>
        <v/>
      </c>
      <c r="J9" s="20">
        <f>IF($A9="","",SUMIFS('المخالفات والرسوم'!$H$5:$H$304,'المخالفات والرسوم'!$C$5:$C$304,$A9,'المخالفات والرسوم'!$E$5:$E$304,"درب",'المخالفات والرسوم'!$A$5:$A$304,"&gt;="&amp;$F$3,'المخالفات والرسوم'!$A$5:$A$304,"&lt;"&amp;$H$3))</f>
        <v/>
      </c>
      <c r="K9" s="20">
        <f>IF($A9="","",SUMIFS('سجل الحركة'!$R$5:$R$1004,'سجل الحركة'!$B$5:$B$1004,$A9,'سجل الحركة'!$A$5:$A$1004,"&gt;="&amp;$F$3,'سجل الحركة'!$A$5:$A$1004,"&lt;"&amp;$H$3)+SUMIFS('المخالفات والرسوم'!$H$5:$H$304,'المخالفات والرسوم'!$C$5:$C$304,$A9,'المخالفات والرسوم'!$E$5:$E$304,"مواقف السيارات*",'المخالفات والرسوم'!$A$5:$A$304,"&gt;="&amp;$F$3,'المخالفات والرسوم'!$A$5:$A$304,"&lt;"&amp;$H$3))</f>
        <v/>
      </c>
      <c r="L9" s="20">
        <f>IF($A9="","",SUMIFS('المخالفات والرسوم'!$H$5:$H$304,'المخالفات والرسوم'!$C$5:$C$304,$A9,'المخالفات والرسوم'!$E$5:$E$304,"مخالفة مرورية",'المخالفات والرسوم'!$A$5:$A$304,"&gt;="&amp;$F$3,'المخالفات والرسوم'!$A$5:$A$304,"&lt;"&amp;$H$3))</f>
        <v/>
      </c>
      <c r="M9" s="20">
        <f>IF($A9="","",SUMIFS('المخالفات والرسوم'!$H$5:$H$304,'المخالفات والرسوم'!$C$5:$C$304,$A9,'المخالفات والرسوم'!$E$5:$E$304,"أخرى",'المخالفات والرسوم'!$A$5:$A$304,"&gt;="&amp;$F$3,'المخالفات والرسوم'!$A$5:$A$304,"&lt;"&amp;$H$3))</f>
        <v/>
      </c>
      <c r="N9" s="20">
        <f>IF($A9="","",SUMIFS('الصيانة'!$G$5:$G$204,'الصيانة'!$B$5:$B$204,$A9,'الصيانة'!$A$5:$A$204,"&gt;="&amp;$F$3,'الصيانة'!$A$5:$A$204,"&lt;"&amp;$H$3))</f>
        <v/>
      </c>
      <c r="O9" s="20">
        <f>IF($A9="","",G9+I9+J9+K9+L9+M9+N9)</f>
        <v/>
      </c>
      <c r="P9" s="20">
        <f>IF(OR($A9="",N(D9)=0),"",O9/D9)</f>
        <v/>
      </c>
    </row>
    <row r="10">
      <c r="A10" s="12">
        <f>IF(INDEX('السيارات'!$A$5:$A$104,4)="","",INDEX('السيارات'!$A$5:$A$104,4))</f>
        <v/>
      </c>
      <c r="B10" s="12">
        <f>IF($A10="","",IFERROR(VLOOKUP($A10,'السيارات'!$A$5:$F$104,6,FALSE),""))</f>
        <v/>
      </c>
      <c r="C10" s="26">
        <f>IF($A10="","",COUNTIFS('سجل الحركة'!$B$5:$B$1004,$A10,'سجل الحركة'!$A$5:$A$1004,"&gt;="&amp;$F$3,'سجل الحركة'!$A$5:$A$1004,"&lt;"&amp;$H$3))</f>
        <v/>
      </c>
      <c r="D10" s="15">
        <f>IF($A10="","",SUMIFS('سجل الحركة'!$N$5:$N$1004,'سجل الحركة'!$B$5:$B$1004,$A10,'سجل الحركة'!$A$5:$A$1004,"&gt;="&amp;$F$3,'سجل الحركة'!$A$5:$A$1004,"&lt;"&amp;$H$3))</f>
        <v/>
      </c>
      <c r="E10" s="15">
        <f>IF($A10="","",SUMIFS('سجل الحركة'!$O$5:$O$1004,'سجل الحركة'!$B$5:$B$1004,$A10,'سجل الحركة'!$A$5:$A$1004,"&gt;="&amp;$F$3,'سجل الحركة'!$A$5:$A$1004,"&lt;"&amp;$H$3))</f>
        <v/>
      </c>
      <c r="F10" s="27">
        <f>IF($A10="","",SUMIFS('الوقود'!$G$5:$G$304,'الوقود'!$B$5:$B$304,$A10,'الوقود'!$A$5:$A$304,"&gt;="&amp;$F$3,'الوقود'!$A$5:$A$304,"&lt;"&amp;$H$3))</f>
        <v/>
      </c>
      <c r="G10" s="20">
        <f>IF($A10="","",SUMIFS('الوقود'!$H$5:$H$304,'الوقود'!$B$5:$B$304,$A10,'الوقود'!$A$5:$A$304,"&gt;="&amp;$F$3,'الوقود'!$A$5:$A$304,"&lt;"&amp;$H$3))</f>
        <v/>
      </c>
      <c r="H10" s="28">
        <f>IF(OR($A10="",N(D10)=0,N(F10)=0),"",F10/D10*100)</f>
        <v/>
      </c>
      <c r="I10" s="20">
        <f>IF($A10="","",SUMIFS('المخالفات والرسوم'!$H$5:$H$304,'المخالفات والرسوم'!$C$5:$C$304,$A10,'المخالفات والرسوم'!$E$5:$E$304,"سالك",'المخالفات والرسوم'!$A$5:$A$304,"&gt;="&amp;$F$3,'المخالفات والرسوم'!$A$5:$A$304,"&lt;"&amp;$H$3))</f>
        <v/>
      </c>
      <c r="J10" s="20">
        <f>IF($A10="","",SUMIFS('المخالفات والرسوم'!$H$5:$H$304,'المخالفات والرسوم'!$C$5:$C$304,$A10,'المخالفات والرسوم'!$E$5:$E$304,"درب",'المخالفات والرسوم'!$A$5:$A$304,"&gt;="&amp;$F$3,'المخالفات والرسوم'!$A$5:$A$304,"&lt;"&amp;$H$3))</f>
        <v/>
      </c>
      <c r="K10" s="20">
        <f>IF($A10="","",SUMIFS('سجل الحركة'!$R$5:$R$1004,'سجل الحركة'!$B$5:$B$1004,$A10,'سجل الحركة'!$A$5:$A$1004,"&gt;="&amp;$F$3,'سجل الحركة'!$A$5:$A$1004,"&lt;"&amp;$H$3)+SUMIFS('المخالفات والرسوم'!$H$5:$H$304,'المخالفات والرسوم'!$C$5:$C$304,$A10,'المخالفات والرسوم'!$E$5:$E$304,"مواقف السيارات*",'المخالفات والرسوم'!$A$5:$A$304,"&gt;="&amp;$F$3,'المخالفات والرسوم'!$A$5:$A$304,"&lt;"&amp;$H$3))</f>
        <v/>
      </c>
      <c r="L10" s="20">
        <f>IF($A10="","",SUMIFS('المخالفات والرسوم'!$H$5:$H$304,'المخالفات والرسوم'!$C$5:$C$304,$A10,'المخالفات والرسوم'!$E$5:$E$304,"مخالفة مرورية",'المخالفات والرسوم'!$A$5:$A$304,"&gt;="&amp;$F$3,'المخالفات والرسوم'!$A$5:$A$304,"&lt;"&amp;$H$3))</f>
        <v/>
      </c>
      <c r="M10" s="20">
        <f>IF($A10="","",SUMIFS('المخالفات والرسوم'!$H$5:$H$304,'المخالفات والرسوم'!$C$5:$C$304,$A10,'المخالفات والرسوم'!$E$5:$E$304,"أخرى",'المخالفات والرسوم'!$A$5:$A$304,"&gt;="&amp;$F$3,'المخالفات والرسوم'!$A$5:$A$304,"&lt;"&amp;$H$3))</f>
        <v/>
      </c>
      <c r="N10" s="20">
        <f>IF($A10="","",SUMIFS('الصيانة'!$G$5:$G$204,'الصيانة'!$B$5:$B$204,$A10,'الصيانة'!$A$5:$A$204,"&gt;="&amp;$F$3,'الصيانة'!$A$5:$A$204,"&lt;"&amp;$H$3))</f>
        <v/>
      </c>
      <c r="O10" s="20">
        <f>IF($A10="","",G10+I10+J10+K10+L10+M10+N10)</f>
        <v/>
      </c>
      <c r="P10" s="20">
        <f>IF(OR($A10="",N(D10)=0),"",O10/D10)</f>
        <v/>
      </c>
    </row>
    <row r="11">
      <c r="A11" s="12">
        <f>IF(INDEX('السيارات'!$A$5:$A$104,5)="","",INDEX('السيارات'!$A$5:$A$104,5))</f>
        <v/>
      </c>
      <c r="B11" s="12">
        <f>IF($A11="","",IFERROR(VLOOKUP($A11,'السيارات'!$A$5:$F$104,6,FALSE),""))</f>
        <v/>
      </c>
      <c r="C11" s="26">
        <f>IF($A11="","",COUNTIFS('سجل الحركة'!$B$5:$B$1004,$A11,'سجل الحركة'!$A$5:$A$1004,"&gt;="&amp;$F$3,'سجل الحركة'!$A$5:$A$1004,"&lt;"&amp;$H$3))</f>
        <v/>
      </c>
      <c r="D11" s="15">
        <f>IF($A11="","",SUMIFS('سجل الحركة'!$N$5:$N$1004,'سجل الحركة'!$B$5:$B$1004,$A11,'سجل الحركة'!$A$5:$A$1004,"&gt;="&amp;$F$3,'سجل الحركة'!$A$5:$A$1004,"&lt;"&amp;$H$3))</f>
        <v/>
      </c>
      <c r="E11" s="15">
        <f>IF($A11="","",SUMIFS('سجل الحركة'!$O$5:$O$1004,'سجل الحركة'!$B$5:$B$1004,$A11,'سجل الحركة'!$A$5:$A$1004,"&gt;="&amp;$F$3,'سجل الحركة'!$A$5:$A$1004,"&lt;"&amp;$H$3))</f>
        <v/>
      </c>
      <c r="F11" s="27">
        <f>IF($A11="","",SUMIFS('الوقود'!$G$5:$G$304,'الوقود'!$B$5:$B$304,$A11,'الوقود'!$A$5:$A$304,"&gt;="&amp;$F$3,'الوقود'!$A$5:$A$304,"&lt;"&amp;$H$3))</f>
        <v/>
      </c>
      <c r="G11" s="20">
        <f>IF($A11="","",SUMIFS('الوقود'!$H$5:$H$304,'الوقود'!$B$5:$B$304,$A11,'الوقود'!$A$5:$A$304,"&gt;="&amp;$F$3,'الوقود'!$A$5:$A$304,"&lt;"&amp;$H$3))</f>
        <v/>
      </c>
      <c r="H11" s="28">
        <f>IF(OR($A11="",N(D11)=0,N(F11)=0),"",F11/D11*100)</f>
        <v/>
      </c>
      <c r="I11" s="20">
        <f>IF($A11="","",SUMIFS('المخالفات والرسوم'!$H$5:$H$304,'المخالفات والرسوم'!$C$5:$C$304,$A11,'المخالفات والرسوم'!$E$5:$E$304,"سالك",'المخالفات والرسوم'!$A$5:$A$304,"&gt;="&amp;$F$3,'المخالفات والرسوم'!$A$5:$A$304,"&lt;"&amp;$H$3))</f>
        <v/>
      </c>
      <c r="J11" s="20">
        <f>IF($A11="","",SUMIFS('المخالفات والرسوم'!$H$5:$H$304,'المخالفات والرسوم'!$C$5:$C$304,$A11,'المخالفات والرسوم'!$E$5:$E$304,"درب",'المخالفات والرسوم'!$A$5:$A$304,"&gt;="&amp;$F$3,'المخالفات والرسوم'!$A$5:$A$304,"&lt;"&amp;$H$3))</f>
        <v/>
      </c>
      <c r="K11" s="20">
        <f>IF($A11="","",SUMIFS('سجل الحركة'!$R$5:$R$1004,'سجل الحركة'!$B$5:$B$1004,$A11,'سجل الحركة'!$A$5:$A$1004,"&gt;="&amp;$F$3,'سجل الحركة'!$A$5:$A$1004,"&lt;"&amp;$H$3)+SUMIFS('المخالفات والرسوم'!$H$5:$H$304,'المخالفات والرسوم'!$C$5:$C$304,$A11,'المخالفات والرسوم'!$E$5:$E$304,"مواقف السيارات*",'المخالفات والرسوم'!$A$5:$A$304,"&gt;="&amp;$F$3,'المخالفات والرسوم'!$A$5:$A$304,"&lt;"&amp;$H$3))</f>
        <v/>
      </c>
      <c r="L11" s="20">
        <f>IF($A11="","",SUMIFS('المخالفات والرسوم'!$H$5:$H$304,'المخالفات والرسوم'!$C$5:$C$304,$A11,'المخالفات والرسوم'!$E$5:$E$304,"مخالفة مرورية",'المخالفات والرسوم'!$A$5:$A$304,"&gt;="&amp;$F$3,'المخالفات والرسوم'!$A$5:$A$304,"&lt;"&amp;$H$3))</f>
        <v/>
      </c>
      <c r="M11" s="20">
        <f>IF($A11="","",SUMIFS('المخالفات والرسوم'!$H$5:$H$304,'المخالفات والرسوم'!$C$5:$C$304,$A11,'المخالفات والرسوم'!$E$5:$E$304,"أخرى",'المخالفات والرسوم'!$A$5:$A$304,"&gt;="&amp;$F$3,'المخالفات والرسوم'!$A$5:$A$304,"&lt;"&amp;$H$3))</f>
        <v/>
      </c>
      <c r="N11" s="20">
        <f>IF($A11="","",SUMIFS('الصيانة'!$G$5:$G$204,'الصيانة'!$B$5:$B$204,$A11,'الصيانة'!$A$5:$A$204,"&gt;="&amp;$F$3,'الصيانة'!$A$5:$A$204,"&lt;"&amp;$H$3))</f>
        <v/>
      </c>
      <c r="O11" s="20">
        <f>IF($A11="","",G11+I11+J11+K11+L11+M11+N11)</f>
        <v/>
      </c>
      <c r="P11" s="20">
        <f>IF(OR($A11="",N(D11)=0),"",O11/D11)</f>
        <v/>
      </c>
    </row>
    <row r="12">
      <c r="A12" s="12">
        <f>IF(INDEX('السيارات'!$A$5:$A$104,6)="","",INDEX('السيارات'!$A$5:$A$104,6))</f>
        <v/>
      </c>
      <c r="B12" s="12">
        <f>IF($A12="","",IFERROR(VLOOKUP($A12,'السيارات'!$A$5:$F$104,6,FALSE),""))</f>
        <v/>
      </c>
      <c r="C12" s="26">
        <f>IF($A12="","",COUNTIFS('سجل الحركة'!$B$5:$B$1004,$A12,'سجل الحركة'!$A$5:$A$1004,"&gt;="&amp;$F$3,'سجل الحركة'!$A$5:$A$1004,"&lt;"&amp;$H$3))</f>
        <v/>
      </c>
      <c r="D12" s="15">
        <f>IF($A12="","",SUMIFS('سجل الحركة'!$N$5:$N$1004,'سجل الحركة'!$B$5:$B$1004,$A12,'سجل الحركة'!$A$5:$A$1004,"&gt;="&amp;$F$3,'سجل الحركة'!$A$5:$A$1004,"&lt;"&amp;$H$3))</f>
        <v/>
      </c>
      <c r="E12" s="15">
        <f>IF($A12="","",SUMIFS('سجل الحركة'!$O$5:$O$1004,'سجل الحركة'!$B$5:$B$1004,$A12,'سجل الحركة'!$A$5:$A$1004,"&gt;="&amp;$F$3,'سجل الحركة'!$A$5:$A$1004,"&lt;"&amp;$H$3))</f>
        <v/>
      </c>
      <c r="F12" s="27">
        <f>IF($A12="","",SUMIFS('الوقود'!$G$5:$G$304,'الوقود'!$B$5:$B$304,$A12,'الوقود'!$A$5:$A$304,"&gt;="&amp;$F$3,'الوقود'!$A$5:$A$304,"&lt;"&amp;$H$3))</f>
        <v/>
      </c>
      <c r="G12" s="20">
        <f>IF($A12="","",SUMIFS('الوقود'!$H$5:$H$304,'الوقود'!$B$5:$B$304,$A12,'الوقود'!$A$5:$A$304,"&gt;="&amp;$F$3,'الوقود'!$A$5:$A$304,"&lt;"&amp;$H$3))</f>
        <v/>
      </c>
      <c r="H12" s="28">
        <f>IF(OR($A12="",N(D12)=0,N(F12)=0),"",F12/D12*100)</f>
        <v/>
      </c>
      <c r="I12" s="20">
        <f>IF($A12="","",SUMIFS('المخالفات والرسوم'!$H$5:$H$304,'المخالفات والرسوم'!$C$5:$C$304,$A12,'المخالفات والرسوم'!$E$5:$E$304,"سالك",'المخالفات والرسوم'!$A$5:$A$304,"&gt;="&amp;$F$3,'المخالفات والرسوم'!$A$5:$A$304,"&lt;"&amp;$H$3))</f>
        <v/>
      </c>
      <c r="J12" s="20">
        <f>IF($A12="","",SUMIFS('المخالفات والرسوم'!$H$5:$H$304,'المخالفات والرسوم'!$C$5:$C$304,$A12,'المخالفات والرسوم'!$E$5:$E$304,"درب",'المخالفات والرسوم'!$A$5:$A$304,"&gt;="&amp;$F$3,'المخالفات والرسوم'!$A$5:$A$304,"&lt;"&amp;$H$3))</f>
        <v/>
      </c>
      <c r="K12" s="20">
        <f>IF($A12="","",SUMIFS('سجل الحركة'!$R$5:$R$1004,'سجل الحركة'!$B$5:$B$1004,$A12,'سجل الحركة'!$A$5:$A$1004,"&gt;="&amp;$F$3,'سجل الحركة'!$A$5:$A$1004,"&lt;"&amp;$H$3)+SUMIFS('المخالفات والرسوم'!$H$5:$H$304,'المخالفات والرسوم'!$C$5:$C$304,$A12,'المخالفات والرسوم'!$E$5:$E$304,"مواقف السيارات*",'المخالفات والرسوم'!$A$5:$A$304,"&gt;="&amp;$F$3,'المخالفات والرسوم'!$A$5:$A$304,"&lt;"&amp;$H$3))</f>
        <v/>
      </c>
      <c r="L12" s="20">
        <f>IF($A12="","",SUMIFS('المخالفات والرسوم'!$H$5:$H$304,'المخالفات والرسوم'!$C$5:$C$304,$A12,'المخالفات والرسوم'!$E$5:$E$304,"مخالفة مرورية",'المخالفات والرسوم'!$A$5:$A$304,"&gt;="&amp;$F$3,'المخالفات والرسوم'!$A$5:$A$304,"&lt;"&amp;$H$3))</f>
        <v/>
      </c>
      <c r="M12" s="20">
        <f>IF($A12="","",SUMIFS('المخالفات والرسوم'!$H$5:$H$304,'المخالفات والرسوم'!$C$5:$C$304,$A12,'المخالفات والرسوم'!$E$5:$E$304,"أخرى",'المخالفات والرسوم'!$A$5:$A$304,"&gt;="&amp;$F$3,'المخالفات والرسوم'!$A$5:$A$304,"&lt;"&amp;$H$3))</f>
        <v/>
      </c>
      <c r="N12" s="20">
        <f>IF($A12="","",SUMIFS('الصيانة'!$G$5:$G$204,'الصيانة'!$B$5:$B$204,$A12,'الصيانة'!$A$5:$A$204,"&gt;="&amp;$F$3,'الصيانة'!$A$5:$A$204,"&lt;"&amp;$H$3))</f>
        <v/>
      </c>
      <c r="O12" s="20">
        <f>IF($A12="","",G12+I12+J12+K12+L12+M12+N12)</f>
        <v/>
      </c>
      <c r="P12" s="20">
        <f>IF(OR($A12="",N(D12)=0),"",O12/D12)</f>
        <v/>
      </c>
    </row>
    <row r="13">
      <c r="A13" s="12">
        <f>IF(INDEX('السيارات'!$A$5:$A$104,7)="","",INDEX('السيارات'!$A$5:$A$104,7))</f>
        <v/>
      </c>
      <c r="B13" s="12">
        <f>IF($A13="","",IFERROR(VLOOKUP($A13,'السيارات'!$A$5:$F$104,6,FALSE),""))</f>
        <v/>
      </c>
      <c r="C13" s="26">
        <f>IF($A13="","",COUNTIFS('سجل الحركة'!$B$5:$B$1004,$A13,'سجل الحركة'!$A$5:$A$1004,"&gt;="&amp;$F$3,'سجل الحركة'!$A$5:$A$1004,"&lt;"&amp;$H$3))</f>
        <v/>
      </c>
      <c r="D13" s="15">
        <f>IF($A13="","",SUMIFS('سجل الحركة'!$N$5:$N$1004,'سجل الحركة'!$B$5:$B$1004,$A13,'سجل الحركة'!$A$5:$A$1004,"&gt;="&amp;$F$3,'سجل الحركة'!$A$5:$A$1004,"&lt;"&amp;$H$3))</f>
        <v/>
      </c>
      <c r="E13" s="15">
        <f>IF($A13="","",SUMIFS('سجل الحركة'!$O$5:$O$1004,'سجل الحركة'!$B$5:$B$1004,$A13,'سجل الحركة'!$A$5:$A$1004,"&gt;="&amp;$F$3,'سجل الحركة'!$A$5:$A$1004,"&lt;"&amp;$H$3))</f>
        <v/>
      </c>
      <c r="F13" s="27">
        <f>IF($A13="","",SUMIFS('الوقود'!$G$5:$G$304,'الوقود'!$B$5:$B$304,$A13,'الوقود'!$A$5:$A$304,"&gt;="&amp;$F$3,'الوقود'!$A$5:$A$304,"&lt;"&amp;$H$3))</f>
        <v/>
      </c>
      <c r="G13" s="20">
        <f>IF($A13="","",SUMIFS('الوقود'!$H$5:$H$304,'الوقود'!$B$5:$B$304,$A13,'الوقود'!$A$5:$A$304,"&gt;="&amp;$F$3,'الوقود'!$A$5:$A$304,"&lt;"&amp;$H$3))</f>
        <v/>
      </c>
      <c r="H13" s="28">
        <f>IF(OR($A13="",N(D13)=0,N(F13)=0),"",F13/D13*100)</f>
        <v/>
      </c>
      <c r="I13" s="20">
        <f>IF($A13="","",SUMIFS('المخالفات والرسوم'!$H$5:$H$304,'المخالفات والرسوم'!$C$5:$C$304,$A13,'المخالفات والرسوم'!$E$5:$E$304,"سالك",'المخالفات والرسوم'!$A$5:$A$304,"&gt;="&amp;$F$3,'المخالفات والرسوم'!$A$5:$A$304,"&lt;"&amp;$H$3))</f>
        <v/>
      </c>
      <c r="J13" s="20">
        <f>IF($A13="","",SUMIFS('المخالفات والرسوم'!$H$5:$H$304,'المخالفات والرسوم'!$C$5:$C$304,$A13,'المخالفات والرسوم'!$E$5:$E$304,"درب",'المخالفات والرسوم'!$A$5:$A$304,"&gt;="&amp;$F$3,'المخالفات والرسوم'!$A$5:$A$304,"&lt;"&amp;$H$3))</f>
        <v/>
      </c>
      <c r="K13" s="20">
        <f>IF($A13="","",SUMIFS('سجل الحركة'!$R$5:$R$1004,'سجل الحركة'!$B$5:$B$1004,$A13,'سجل الحركة'!$A$5:$A$1004,"&gt;="&amp;$F$3,'سجل الحركة'!$A$5:$A$1004,"&lt;"&amp;$H$3)+SUMIFS('المخالفات والرسوم'!$H$5:$H$304,'المخالفات والرسوم'!$C$5:$C$304,$A13,'المخالفات والرسوم'!$E$5:$E$304,"مواقف السيارات*",'المخالفات والرسوم'!$A$5:$A$304,"&gt;="&amp;$F$3,'المخالفات والرسوم'!$A$5:$A$304,"&lt;"&amp;$H$3))</f>
        <v/>
      </c>
      <c r="L13" s="20">
        <f>IF($A13="","",SUMIFS('المخالفات والرسوم'!$H$5:$H$304,'المخالفات والرسوم'!$C$5:$C$304,$A13,'المخالفات والرسوم'!$E$5:$E$304,"مخالفة مرورية",'المخالفات والرسوم'!$A$5:$A$304,"&gt;="&amp;$F$3,'المخالفات والرسوم'!$A$5:$A$304,"&lt;"&amp;$H$3))</f>
        <v/>
      </c>
      <c r="M13" s="20">
        <f>IF($A13="","",SUMIFS('المخالفات والرسوم'!$H$5:$H$304,'المخالفات والرسوم'!$C$5:$C$304,$A13,'المخالفات والرسوم'!$E$5:$E$304,"أخرى",'المخالفات والرسوم'!$A$5:$A$304,"&gt;="&amp;$F$3,'المخالفات والرسوم'!$A$5:$A$304,"&lt;"&amp;$H$3))</f>
        <v/>
      </c>
      <c r="N13" s="20">
        <f>IF($A13="","",SUMIFS('الصيانة'!$G$5:$G$204,'الصيانة'!$B$5:$B$204,$A13,'الصيانة'!$A$5:$A$204,"&gt;="&amp;$F$3,'الصيانة'!$A$5:$A$204,"&lt;"&amp;$H$3))</f>
        <v/>
      </c>
      <c r="O13" s="20">
        <f>IF($A13="","",G13+I13+J13+K13+L13+M13+N13)</f>
        <v/>
      </c>
      <c r="P13" s="20">
        <f>IF(OR($A13="",N(D13)=0),"",O13/D13)</f>
        <v/>
      </c>
    </row>
    <row r="14">
      <c r="A14" s="12">
        <f>IF(INDEX('السيارات'!$A$5:$A$104,8)="","",INDEX('السيارات'!$A$5:$A$104,8))</f>
        <v/>
      </c>
      <c r="B14" s="12">
        <f>IF($A14="","",IFERROR(VLOOKUP($A14,'السيارات'!$A$5:$F$104,6,FALSE),""))</f>
        <v/>
      </c>
      <c r="C14" s="26">
        <f>IF($A14="","",COUNTIFS('سجل الحركة'!$B$5:$B$1004,$A14,'سجل الحركة'!$A$5:$A$1004,"&gt;="&amp;$F$3,'سجل الحركة'!$A$5:$A$1004,"&lt;"&amp;$H$3))</f>
        <v/>
      </c>
      <c r="D14" s="15">
        <f>IF($A14="","",SUMIFS('سجل الحركة'!$N$5:$N$1004,'سجل الحركة'!$B$5:$B$1004,$A14,'سجل الحركة'!$A$5:$A$1004,"&gt;="&amp;$F$3,'سجل الحركة'!$A$5:$A$1004,"&lt;"&amp;$H$3))</f>
        <v/>
      </c>
      <c r="E14" s="15">
        <f>IF($A14="","",SUMIFS('سجل الحركة'!$O$5:$O$1004,'سجل الحركة'!$B$5:$B$1004,$A14,'سجل الحركة'!$A$5:$A$1004,"&gt;="&amp;$F$3,'سجل الحركة'!$A$5:$A$1004,"&lt;"&amp;$H$3))</f>
        <v/>
      </c>
      <c r="F14" s="27">
        <f>IF($A14="","",SUMIFS('الوقود'!$G$5:$G$304,'الوقود'!$B$5:$B$304,$A14,'الوقود'!$A$5:$A$304,"&gt;="&amp;$F$3,'الوقود'!$A$5:$A$304,"&lt;"&amp;$H$3))</f>
        <v/>
      </c>
      <c r="G14" s="20">
        <f>IF($A14="","",SUMIFS('الوقود'!$H$5:$H$304,'الوقود'!$B$5:$B$304,$A14,'الوقود'!$A$5:$A$304,"&gt;="&amp;$F$3,'الوقود'!$A$5:$A$304,"&lt;"&amp;$H$3))</f>
        <v/>
      </c>
      <c r="H14" s="28">
        <f>IF(OR($A14="",N(D14)=0,N(F14)=0),"",F14/D14*100)</f>
        <v/>
      </c>
      <c r="I14" s="20">
        <f>IF($A14="","",SUMIFS('المخالفات والرسوم'!$H$5:$H$304,'المخالفات والرسوم'!$C$5:$C$304,$A14,'المخالفات والرسوم'!$E$5:$E$304,"سالك",'المخالفات والرسوم'!$A$5:$A$304,"&gt;="&amp;$F$3,'المخالفات والرسوم'!$A$5:$A$304,"&lt;"&amp;$H$3))</f>
        <v/>
      </c>
      <c r="J14" s="20">
        <f>IF($A14="","",SUMIFS('المخالفات والرسوم'!$H$5:$H$304,'المخالفات والرسوم'!$C$5:$C$304,$A14,'المخالفات والرسوم'!$E$5:$E$304,"درب",'المخالفات والرسوم'!$A$5:$A$304,"&gt;="&amp;$F$3,'المخالفات والرسوم'!$A$5:$A$304,"&lt;"&amp;$H$3))</f>
        <v/>
      </c>
      <c r="K14" s="20">
        <f>IF($A14="","",SUMIFS('سجل الحركة'!$R$5:$R$1004,'سجل الحركة'!$B$5:$B$1004,$A14,'سجل الحركة'!$A$5:$A$1004,"&gt;="&amp;$F$3,'سجل الحركة'!$A$5:$A$1004,"&lt;"&amp;$H$3)+SUMIFS('المخالفات والرسوم'!$H$5:$H$304,'المخالفات والرسوم'!$C$5:$C$304,$A14,'المخالفات والرسوم'!$E$5:$E$304,"مواقف السيارات*",'المخالفات والرسوم'!$A$5:$A$304,"&gt;="&amp;$F$3,'المخالفات والرسوم'!$A$5:$A$304,"&lt;"&amp;$H$3))</f>
        <v/>
      </c>
      <c r="L14" s="20">
        <f>IF($A14="","",SUMIFS('المخالفات والرسوم'!$H$5:$H$304,'المخالفات والرسوم'!$C$5:$C$304,$A14,'المخالفات والرسوم'!$E$5:$E$304,"مخالفة مرورية",'المخالفات والرسوم'!$A$5:$A$304,"&gt;="&amp;$F$3,'المخالفات والرسوم'!$A$5:$A$304,"&lt;"&amp;$H$3))</f>
        <v/>
      </c>
      <c r="M14" s="20">
        <f>IF($A14="","",SUMIFS('المخالفات والرسوم'!$H$5:$H$304,'المخالفات والرسوم'!$C$5:$C$304,$A14,'المخالفات والرسوم'!$E$5:$E$304,"أخرى",'المخالفات والرسوم'!$A$5:$A$304,"&gt;="&amp;$F$3,'المخالفات والرسوم'!$A$5:$A$304,"&lt;"&amp;$H$3))</f>
        <v/>
      </c>
      <c r="N14" s="20">
        <f>IF($A14="","",SUMIFS('الصيانة'!$G$5:$G$204,'الصيانة'!$B$5:$B$204,$A14,'الصيانة'!$A$5:$A$204,"&gt;="&amp;$F$3,'الصيانة'!$A$5:$A$204,"&lt;"&amp;$H$3))</f>
        <v/>
      </c>
      <c r="O14" s="20">
        <f>IF($A14="","",G14+I14+J14+K14+L14+M14+N14)</f>
        <v/>
      </c>
      <c r="P14" s="20">
        <f>IF(OR($A14="",N(D14)=0),"",O14/D14)</f>
        <v/>
      </c>
    </row>
    <row r="15">
      <c r="A15" s="12">
        <f>IF(INDEX('السيارات'!$A$5:$A$104,9)="","",INDEX('السيارات'!$A$5:$A$104,9))</f>
        <v/>
      </c>
      <c r="B15" s="12">
        <f>IF($A15="","",IFERROR(VLOOKUP($A15,'السيارات'!$A$5:$F$104,6,FALSE),""))</f>
        <v/>
      </c>
      <c r="C15" s="26">
        <f>IF($A15="","",COUNTIFS('سجل الحركة'!$B$5:$B$1004,$A15,'سجل الحركة'!$A$5:$A$1004,"&gt;="&amp;$F$3,'سجل الحركة'!$A$5:$A$1004,"&lt;"&amp;$H$3))</f>
        <v/>
      </c>
      <c r="D15" s="15">
        <f>IF($A15="","",SUMIFS('سجل الحركة'!$N$5:$N$1004,'سجل الحركة'!$B$5:$B$1004,$A15,'سجل الحركة'!$A$5:$A$1004,"&gt;="&amp;$F$3,'سجل الحركة'!$A$5:$A$1004,"&lt;"&amp;$H$3))</f>
        <v/>
      </c>
      <c r="E15" s="15">
        <f>IF($A15="","",SUMIFS('سجل الحركة'!$O$5:$O$1004,'سجل الحركة'!$B$5:$B$1004,$A15,'سجل الحركة'!$A$5:$A$1004,"&gt;="&amp;$F$3,'سجل الحركة'!$A$5:$A$1004,"&lt;"&amp;$H$3))</f>
        <v/>
      </c>
      <c r="F15" s="27">
        <f>IF($A15="","",SUMIFS('الوقود'!$G$5:$G$304,'الوقود'!$B$5:$B$304,$A15,'الوقود'!$A$5:$A$304,"&gt;="&amp;$F$3,'الوقود'!$A$5:$A$304,"&lt;"&amp;$H$3))</f>
        <v/>
      </c>
      <c r="G15" s="20">
        <f>IF($A15="","",SUMIFS('الوقود'!$H$5:$H$304,'الوقود'!$B$5:$B$304,$A15,'الوقود'!$A$5:$A$304,"&gt;="&amp;$F$3,'الوقود'!$A$5:$A$304,"&lt;"&amp;$H$3))</f>
        <v/>
      </c>
      <c r="H15" s="28">
        <f>IF(OR($A15="",N(D15)=0,N(F15)=0),"",F15/D15*100)</f>
        <v/>
      </c>
      <c r="I15" s="20">
        <f>IF($A15="","",SUMIFS('المخالفات والرسوم'!$H$5:$H$304,'المخالفات والرسوم'!$C$5:$C$304,$A15,'المخالفات والرسوم'!$E$5:$E$304,"سالك",'المخالفات والرسوم'!$A$5:$A$304,"&gt;="&amp;$F$3,'المخالفات والرسوم'!$A$5:$A$304,"&lt;"&amp;$H$3))</f>
        <v/>
      </c>
      <c r="J15" s="20">
        <f>IF($A15="","",SUMIFS('المخالفات والرسوم'!$H$5:$H$304,'المخالفات والرسوم'!$C$5:$C$304,$A15,'المخالفات والرسوم'!$E$5:$E$304,"درب",'المخالفات والرسوم'!$A$5:$A$304,"&gt;="&amp;$F$3,'المخالفات والرسوم'!$A$5:$A$304,"&lt;"&amp;$H$3))</f>
        <v/>
      </c>
      <c r="K15" s="20">
        <f>IF($A15="","",SUMIFS('سجل الحركة'!$R$5:$R$1004,'سجل الحركة'!$B$5:$B$1004,$A15,'سجل الحركة'!$A$5:$A$1004,"&gt;="&amp;$F$3,'سجل الحركة'!$A$5:$A$1004,"&lt;"&amp;$H$3)+SUMIFS('المخالفات والرسوم'!$H$5:$H$304,'المخالفات والرسوم'!$C$5:$C$304,$A15,'المخالفات والرسوم'!$E$5:$E$304,"مواقف السيارات*",'المخالفات والرسوم'!$A$5:$A$304,"&gt;="&amp;$F$3,'المخالفات والرسوم'!$A$5:$A$304,"&lt;"&amp;$H$3))</f>
        <v/>
      </c>
      <c r="L15" s="20">
        <f>IF($A15="","",SUMIFS('المخالفات والرسوم'!$H$5:$H$304,'المخالفات والرسوم'!$C$5:$C$304,$A15,'المخالفات والرسوم'!$E$5:$E$304,"مخالفة مرورية",'المخالفات والرسوم'!$A$5:$A$304,"&gt;="&amp;$F$3,'المخالفات والرسوم'!$A$5:$A$304,"&lt;"&amp;$H$3))</f>
        <v/>
      </c>
      <c r="M15" s="20">
        <f>IF($A15="","",SUMIFS('المخالفات والرسوم'!$H$5:$H$304,'المخالفات والرسوم'!$C$5:$C$304,$A15,'المخالفات والرسوم'!$E$5:$E$304,"أخرى",'المخالفات والرسوم'!$A$5:$A$304,"&gt;="&amp;$F$3,'المخالفات والرسوم'!$A$5:$A$304,"&lt;"&amp;$H$3))</f>
        <v/>
      </c>
      <c r="N15" s="20">
        <f>IF($A15="","",SUMIFS('الصيانة'!$G$5:$G$204,'الصيانة'!$B$5:$B$204,$A15,'الصيانة'!$A$5:$A$204,"&gt;="&amp;$F$3,'الصيانة'!$A$5:$A$204,"&lt;"&amp;$H$3))</f>
        <v/>
      </c>
      <c r="O15" s="20">
        <f>IF($A15="","",G15+I15+J15+K15+L15+M15+N15)</f>
        <v/>
      </c>
      <c r="P15" s="20">
        <f>IF(OR($A15="",N(D15)=0),"",O15/D15)</f>
        <v/>
      </c>
    </row>
    <row r="16">
      <c r="A16" s="12">
        <f>IF(INDEX('السيارات'!$A$5:$A$104,10)="","",INDEX('السيارات'!$A$5:$A$104,10))</f>
        <v/>
      </c>
      <c r="B16" s="12">
        <f>IF($A16="","",IFERROR(VLOOKUP($A16,'السيارات'!$A$5:$F$104,6,FALSE),""))</f>
        <v/>
      </c>
      <c r="C16" s="26">
        <f>IF($A16="","",COUNTIFS('سجل الحركة'!$B$5:$B$1004,$A16,'سجل الحركة'!$A$5:$A$1004,"&gt;="&amp;$F$3,'سجل الحركة'!$A$5:$A$1004,"&lt;"&amp;$H$3))</f>
        <v/>
      </c>
      <c r="D16" s="15">
        <f>IF($A16="","",SUMIFS('سجل الحركة'!$N$5:$N$1004,'سجل الحركة'!$B$5:$B$1004,$A16,'سجل الحركة'!$A$5:$A$1004,"&gt;="&amp;$F$3,'سجل الحركة'!$A$5:$A$1004,"&lt;"&amp;$H$3))</f>
        <v/>
      </c>
      <c r="E16" s="15">
        <f>IF($A16="","",SUMIFS('سجل الحركة'!$O$5:$O$1004,'سجل الحركة'!$B$5:$B$1004,$A16,'سجل الحركة'!$A$5:$A$1004,"&gt;="&amp;$F$3,'سجل الحركة'!$A$5:$A$1004,"&lt;"&amp;$H$3))</f>
        <v/>
      </c>
      <c r="F16" s="27">
        <f>IF($A16="","",SUMIFS('الوقود'!$G$5:$G$304,'الوقود'!$B$5:$B$304,$A16,'الوقود'!$A$5:$A$304,"&gt;="&amp;$F$3,'الوقود'!$A$5:$A$304,"&lt;"&amp;$H$3))</f>
        <v/>
      </c>
      <c r="G16" s="20">
        <f>IF($A16="","",SUMIFS('الوقود'!$H$5:$H$304,'الوقود'!$B$5:$B$304,$A16,'الوقود'!$A$5:$A$304,"&gt;="&amp;$F$3,'الوقود'!$A$5:$A$304,"&lt;"&amp;$H$3))</f>
        <v/>
      </c>
      <c r="H16" s="28">
        <f>IF(OR($A16="",N(D16)=0,N(F16)=0),"",F16/D16*100)</f>
        <v/>
      </c>
      <c r="I16" s="20">
        <f>IF($A16="","",SUMIFS('المخالفات والرسوم'!$H$5:$H$304,'المخالفات والرسوم'!$C$5:$C$304,$A16,'المخالفات والرسوم'!$E$5:$E$304,"سالك",'المخالفات والرسوم'!$A$5:$A$304,"&gt;="&amp;$F$3,'المخالفات والرسوم'!$A$5:$A$304,"&lt;"&amp;$H$3))</f>
        <v/>
      </c>
      <c r="J16" s="20">
        <f>IF($A16="","",SUMIFS('المخالفات والرسوم'!$H$5:$H$304,'المخالفات والرسوم'!$C$5:$C$304,$A16,'المخالفات والرسوم'!$E$5:$E$304,"درب",'المخالفات والرسوم'!$A$5:$A$304,"&gt;="&amp;$F$3,'المخالفات والرسوم'!$A$5:$A$304,"&lt;"&amp;$H$3))</f>
        <v/>
      </c>
      <c r="K16" s="20">
        <f>IF($A16="","",SUMIFS('سجل الحركة'!$R$5:$R$1004,'سجل الحركة'!$B$5:$B$1004,$A16,'سجل الحركة'!$A$5:$A$1004,"&gt;="&amp;$F$3,'سجل الحركة'!$A$5:$A$1004,"&lt;"&amp;$H$3)+SUMIFS('المخالفات والرسوم'!$H$5:$H$304,'المخالفات والرسوم'!$C$5:$C$304,$A16,'المخالفات والرسوم'!$E$5:$E$304,"مواقف السيارات*",'المخالفات والرسوم'!$A$5:$A$304,"&gt;="&amp;$F$3,'المخالفات والرسوم'!$A$5:$A$304,"&lt;"&amp;$H$3))</f>
        <v/>
      </c>
      <c r="L16" s="20">
        <f>IF($A16="","",SUMIFS('المخالفات والرسوم'!$H$5:$H$304,'المخالفات والرسوم'!$C$5:$C$304,$A16,'المخالفات والرسوم'!$E$5:$E$304,"مخالفة مرورية",'المخالفات والرسوم'!$A$5:$A$304,"&gt;="&amp;$F$3,'المخالفات والرسوم'!$A$5:$A$304,"&lt;"&amp;$H$3))</f>
        <v/>
      </c>
      <c r="M16" s="20">
        <f>IF($A16="","",SUMIFS('المخالفات والرسوم'!$H$5:$H$304,'المخالفات والرسوم'!$C$5:$C$304,$A16,'المخالفات والرسوم'!$E$5:$E$304,"أخرى",'المخالفات والرسوم'!$A$5:$A$304,"&gt;="&amp;$F$3,'المخالفات والرسوم'!$A$5:$A$304,"&lt;"&amp;$H$3))</f>
        <v/>
      </c>
      <c r="N16" s="20">
        <f>IF($A16="","",SUMIFS('الصيانة'!$G$5:$G$204,'الصيانة'!$B$5:$B$204,$A16,'الصيانة'!$A$5:$A$204,"&gt;="&amp;$F$3,'الصيانة'!$A$5:$A$204,"&lt;"&amp;$H$3))</f>
        <v/>
      </c>
      <c r="O16" s="20">
        <f>IF($A16="","",G16+I16+J16+K16+L16+M16+N16)</f>
        <v/>
      </c>
      <c r="P16" s="20">
        <f>IF(OR($A16="",N(D16)=0),"",O16/D16)</f>
        <v/>
      </c>
    </row>
    <row r="17">
      <c r="A17" s="12">
        <f>IF(INDEX('السيارات'!$A$5:$A$104,11)="","",INDEX('السيارات'!$A$5:$A$104,11))</f>
        <v/>
      </c>
      <c r="B17" s="12">
        <f>IF($A17="","",IFERROR(VLOOKUP($A17,'السيارات'!$A$5:$F$104,6,FALSE),""))</f>
        <v/>
      </c>
      <c r="C17" s="26">
        <f>IF($A17="","",COUNTIFS('سجل الحركة'!$B$5:$B$1004,$A17,'سجل الحركة'!$A$5:$A$1004,"&gt;="&amp;$F$3,'سجل الحركة'!$A$5:$A$1004,"&lt;"&amp;$H$3))</f>
        <v/>
      </c>
      <c r="D17" s="15">
        <f>IF($A17="","",SUMIFS('سجل الحركة'!$N$5:$N$1004,'سجل الحركة'!$B$5:$B$1004,$A17,'سجل الحركة'!$A$5:$A$1004,"&gt;="&amp;$F$3,'سجل الحركة'!$A$5:$A$1004,"&lt;"&amp;$H$3))</f>
        <v/>
      </c>
      <c r="E17" s="15">
        <f>IF($A17="","",SUMIFS('سجل الحركة'!$O$5:$O$1004,'سجل الحركة'!$B$5:$B$1004,$A17,'سجل الحركة'!$A$5:$A$1004,"&gt;="&amp;$F$3,'سجل الحركة'!$A$5:$A$1004,"&lt;"&amp;$H$3))</f>
        <v/>
      </c>
      <c r="F17" s="27">
        <f>IF($A17="","",SUMIFS('الوقود'!$G$5:$G$304,'الوقود'!$B$5:$B$304,$A17,'الوقود'!$A$5:$A$304,"&gt;="&amp;$F$3,'الوقود'!$A$5:$A$304,"&lt;"&amp;$H$3))</f>
        <v/>
      </c>
      <c r="G17" s="20">
        <f>IF($A17="","",SUMIFS('الوقود'!$H$5:$H$304,'الوقود'!$B$5:$B$304,$A17,'الوقود'!$A$5:$A$304,"&gt;="&amp;$F$3,'الوقود'!$A$5:$A$304,"&lt;"&amp;$H$3))</f>
        <v/>
      </c>
      <c r="H17" s="28">
        <f>IF(OR($A17="",N(D17)=0,N(F17)=0),"",F17/D17*100)</f>
        <v/>
      </c>
      <c r="I17" s="20">
        <f>IF($A17="","",SUMIFS('المخالفات والرسوم'!$H$5:$H$304,'المخالفات والرسوم'!$C$5:$C$304,$A17,'المخالفات والرسوم'!$E$5:$E$304,"سالك",'المخالفات والرسوم'!$A$5:$A$304,"&gt;="&amp;$F$3,'المخالفات والرسوم'!$A$5:$A$304,"&lt;"&amp;$H$3))</f>
        <v/>
      </c>
      <c r="J17" s="20">
        <f>IF($A17="","",SUMIFS('المخالفات والرسوم'!$H$5:$H$304,'المخالفات والرسوم'!$C$5:$C$304,$A17,'المخالفات والرسوم'!$E$5:$E$304,"درب",'المخالفات والرسوم'!$A$5:$A$304,"&gt;="&amp;$F$3,'المخالفات والرسوم'!$A$5:$A$304,"&lt;"&amp;$H$3))</f>
        <v/>
      </c>
      <c r="K17" s="20">
        <f>IF($A17="","",SUMIFS('سجل الحركة'!$R$5:$R$1004,'سجل الحركة'!$B$5:$B$1004,$A17,'سجل الحركة'!$A$5:$A$1004,"&gt;="&amp;$F$3,'سجل الحركة'!$A$5:$A$1004,"&lt;"&amp;$H$3)+SUMIFS('المخالفات والرسوم'!$H$5:$H$304,'المخالفات والرسوم'!$C$5:$C$304,$A17,'المخالفات والرسوم'!$E$5:$E$304,"مواقف السيارات*",'المخالفات والرسوم'!$A$5:$A$304,"&gt;="&amp;$F$3,'المخالفات والرسوم'!$A$5:$A$304,"&lt;"&amp;$H$3))</f>
        <v/>
      </c>
      <c r="L17" s="20">
        <f>IF($A17="","",SUMIFS('المخالفات والرسوم'!$H$5:$H$304,'المخالفات والرسوم'!$C$5:$C$304,$A17,'المخالفات والرسوم'!$E$5:$E$304,"مخالفة مرورية",'المخالفات والرسوم'!$A$5:$A$304,"&gt;="&amp;$F$3,'المخالفات والرسوم'!$A$5:$A$304,"&lt;"&amp;$H$3))</f>
        <v/>
      </c>
      <c r="M17" s="20">
        <f>IF($A17="","",SUMIFS('المخالفات والرسوم'!$H$5:$H$304,'المخالفات والرسوم'!$C$5:$C$304,$A17,'المخالفات والرسوم'!$E$5:$E$304,"أخرى",'المخالفات والرسوم'!$A$5:$A$304,"&gt;="&amp;$F$3,'المخالفات والرسوم'!$A$5:$A$304,"&lt;"&amp;$H$3))</f>
        <v/>
      </c>
      <c r="N17" s="20">
        <f>IF($A17="","",SUMIFS('الصيانة'!$G$5:$G$204,'الصيانة'!$B$5:$B$204,$A17,'الصيانة'!$A$5:$A$204,"&gt;="&amp;$F$3,'الصيانة'!$A$5:$A$204,"&lt;"&amp;$H$3))</f>
        <v/>
      </c>
      <c r="O17" s="20">
        <f>IF($A17="","",G17+I17+J17+K17+L17+M17+N17)</f>
        <v/>
      </c>
      <c r="P17" s="20">
        <f>IF(OR($A17="",N(D17)=0),"",O17/D17)</f>
        <v/>
      </c>
    </row>
    <row r="18">
      <c r="A18" s="12">
        <f>IF(INDEX('السيارات'!$A$5:$A$104,12)="","",INDEX('السيارات'!$A$5:$A$104,12))</f>
        <v/>
      </c>
      <c r="B18" s="12">
        <f>IF($A18="","",IFERROR(VLOOKUP($A18,'السيارات'!$A$5:$F$104,6,FALSE),""))</f>
        <v/>
      </c>
      <c r="C18" s="26">
        <f>IF($A18="","",COUNTIFS('سجل الحركة'!$B$5:$B$1004,$A18,'سجل الحركة'!$A$5:$A$1004,"&gt;="&amp;$F$3,'سجل الحركة'!$A$5:$A$1004,"&lt;"&amp;$H$3))</f>
        <v/>
      </c>
      <c r="D18" s="15">
        <f>IF($A18="","",SUMIFS('سجل الحركة'!$N$5:$N$1004,'سجل الحركة'!$B$5:$B$1004,$A18,'سجل الحركة'!$A$5:$A$1004,"&gt;="&amp;$F$3,'سجل الحركة'!$A$5:$A$1004,"&lt;"&amp;$H$3))</f>
        <v/>
      </c>
      <c r="E18" s="15">
        <f>IF($A18="","",SUMIFS('سجل الحركة'!$O$5:$O$1004,'سجل الحركة'!$B$5:$B$1004,$A18,'سجل الحركة'!$A$5:$A$1004,"&gt;="&amp;$F$3,'سجل الحركة'!$A$5:$A$1004,"&lt;"&amp;$H$3))</f>
        <v/>
      </c>
      <c r="F18" s="27">
        <f>IF($A18="","",SUMIFS('الوقود'!$G$5:$G$304,'الوقود'!$B$5:$B$304,$A18,'الوقود'!$A$5:$A$304,"&gt;="&amp;$F$3,'الوقود'!$A$5:$A$304,"&lt;"&amp;$H$3))</f>
        <v/>
      </c>
      <c r="G18" s="20">
        <f>IF($A18="","",SUMIFS('الوقود'!$H$5:$H$304,'الوقود'!$B$5:$B$304,$A18,'الوقود'!$A$5:$A$304,"&gt;="&amp;$F$3,'الوقود'!$A$5:$A$304,"&lt;"&amp;$H$3))</f>
        <v/>
      </c>
      <c r="H18" s="28">
        <f>IF(OR($A18="",N(D18)=0,N(F18)=0),"",F18/D18*100)</f>
        <v/>
      </c>
      <c r="I18" s="20">
        <f>IF($A18="","",SUMIFS('المخالفات والرسوم'!$H$5:$H$304,'المخالفات والرسوم'!$C$5:$C$304,$A18,'المخالفات والرسوم'!$E$5:$E$304,"سالك",'المخالفات والرسوم'!$A$5:$A$304,"&gt;="&amp;$F$3,'المخالفات والرسوم'!$A$5:$A$304,"&lt;"&amp;$H$3))</f>
        <v/>
      </c>
      <c r="J18" s="20">
        <f>IF($A18="","",SUMIFS('المخالفات والرسوم'!$H$5:$H$304,'المخالفات والرسوم'!$C$5:$C$304,$A18,'المخالفات والرسوم'!$E$5:$E$304,"درب",'المخالفات والرسوم'!$A$5:$A$304,"&gt;="&amp;$F$3,'المخالفات والرسوم'!$A$5:$A$304,"&lt;"&amp;$H$3))</f>
        <v/>
      </c>
      <c r="K18" s="20">
        <f>IF($A18="","",SUMIFS('سجل الحركة'!$R$5:$R$1004,'سجل الحركة'!$B$5:$B$1004,$A18,'سجل الحركة'!$A$5:$A$1004,"&gt;="&amp;$F$3,'سجل الحركة'!$A$5:$A$1004,"&lt;"&amp;$H$3)+SUMIFS('المخالفات والرسوم'!$H$5:$H$304,'المخالفات والرسوم'!$C$5:$C$304,$A18,'المخالفات والرسوم'!$E$5:$E$304,"مواقف السيارات*",'المخالفات والرسوم'!$A$5:$A$304,"&gt;="&amp;$F$3,'المخالفات والرسوم'!$A$5:$A$304,"&lt;"&amp;$H$3))</f>
        <v/>
      </c>
      <c r="L18" s="20">
        <f>IF($A18="","",SUMIFS('المخالفات والرسوم'!$H$5:$H$304,'المخالفات والرسوم'!$C$5:$C$304,$A18,'المخالفات والرسوم'!$E$5:$E$304,"مخالفة مرورية",'المخالفات والرسوم'!$A$5:$A$304,"&gt;="&amp;$F$3,'المخالفات والرسوم'!$A$5:$A$304,"&lt;"&amp;$H$3))</f>
        <v/>
      </c>
      <c r="M18" s="20">
        <f>IF($A18="","",SUMIFS('المخالفات والرسوم'!$H$5:$H$304,'المخالفات والرسوم'!$C$5:$C$304,$A18,'المخالفات والرسوم'!$E$5:$E$304,"أخرى",'المخالفات والرسوم'!$A$5:$A$304,"&gt;="&amp;$F$3,'المخالفات والرسوم'!$A$5:$A$304,"&lt;"&amp;$H$3))</f>
        <v/>
      </c>
      <c r="N18" s="20">
        <f>IF($A18="","",SUMIFS('الصيانة'!$G$5:$G$204,'الصيانة'!$B$5:$B$204,$A18,'الصيانة'!$A$5:$A$204,"&gt;="&amp;$F$3,'الصيانة'!$A$5:$A$204,"&lt;"&amp;$H$3))</f>
        <v/>
      </c>
      <c r="O18" s="20">
        <f>IF($A18="","",G18+I18+J18+K18+L18+M18+N18)</f>
        <v/>
      </c>
      <c r="P18" s="20">
        <f>IF(OR($A18="",N(D18)=0),"",O18/D18)</f>
        <v/>
      </c>
    </row>
    <row r="19">
      <c r="A19" s="12">
        <f>IF(INDEX('السيارات'!$A$5:$A$104,13)="","",INDEX('السيارات'!$A$5:$A$104,13))</f>
        <v/>
      </c>
      <c r="B19" s="12">
        <f>IF($A19="","",IFERROR(VLOOKUP($A19,'السيارات'!$A$5:$F$104,6,FALSE),""))</f>
        <v/>
      </c>
      <c r="C19" s="26">
        <f>IF($A19="","",COUNTIFS('سجل الحركة'!$B$5:$B$1004,$A19,'سجل الحركة'!$A$5:$A$1004,"&gt;="&amp;$F$3,'سجل الحركة'!$A$5:$A$1004,"&lt;"&amp;$H$3))</f>
        <v/>
      </c>
      <c r="D19" s="15">
        <f>IF($A19="","",SUMIFS('سجل الحركة'!$N$5:$N$1004,'سجل الحركة'!$B$5:$B$1004,$A19,'سجل الحركة'!$A$5:$A$1004,"&gt;="&amp;$F$3,'سجل الحركة'!$A$5:$A$1004,"&lt;"&amp;$H$3))</f>
        <v/>
      </c>
      <c r="E19" s="15">
        <f>IF($A19="","",SUMIFS('سجل الحركة'!$O$5:$O$1004,'سجل الحركة'!$B$5:$B$1004,$A19,'سجل الحركة'!$A$5:$A$1004,"&gt;="&amp;$F$3,'سجل الحركة'!$A$5:$A$1004,"&lt;"&amp;$H$3))</f>
        <v/>
      </c>
      <c r="F19" s="27">
        <f>IF($A19="","",SUMIFS('الوقود'!$G$5:$G$304,'الوقود'!$B$5:$B$304,$A19,'الوقود'!$A$5:$A$304,"&gt;="&amp;$F$3,'الوقود'!$A$5:$A$304,"&lt;"&amp;$H$3))</f>
        <v/>
      </c>
      <c r="G19" s="20">
        <f>IF($A19="","",SUMIFS('الوقود'!$H$5:$H$304,'الوقود'!$B$5:$B$304,$A19,'الوقود'!$A$5:$A$304,"&gt;="&amp;$F$3,'الوقود'!$A$5:$A$304,"&lt;"&amp;$H$3))</f>
        <v/>
      </c>
      <c r="H19" s="28">
        <f>IF(OR($A19="",N(D19)=0,N(F19)=0),"",F19/D19*100)</f>
        <v/>
      </c>
      <c r="I19" s="20">
        <f>IF($A19="","",SUMIFS('المخالفات والرسوم'!$H$5:$H$304,'المخالفات والرسوم'!$C$5:$C$304,$A19,'المخالفات والرسوم'!$E$5:$E$304,"سالك",'المخالفات والرسوم'!$A$5:$A$304,"&gt;="&amp;$F$3,'المخالفات والرسوم'!$A$5:$A$304,"&lt;"&amp;$H$3))</f>
        <v/>
      </c>
      <c r="J19" s="20">
        <f>IF($A19="","",SUMIFS('المخالفات والرسوم'!$H$5:$H$304,'المخالفات والرسوم'!$C$5:$C$304,$A19,'المخالفات والرسوم'!$E$5:$E$304,"درب",'المخالفات والرسوم'!$A$5:$A$304,"&gt;="&amp;$F$3,'المخالفات والرسوم'!$A$5:$A$304,"&lt;"&amp;$H$3))</f>
        <v/>
      </c>
      <c r="K19" s="20">
        <f>IF($A19="","",SUMIFS('سجل الحركة'!$R$5:$R$1004,'سجل الحركة'!$B$5:$B$1004,$A19,'سجل الحركة'!$A$5:$A$1004,"&gt;="&amp;$F$3,'سجل الحركة'!$A$5:$A$1004,"&lt;"&amp;$H$3)+SUMIFS('المخالفات والرسوم'!$H$5:$H$304,'المخالفات والرسوم'!$C$5:$C$304,$A19,'المخالفات والرسوم'!$E$5:$E$304,"مواقف السيارات*",'المخالفات والرسوم'!$A$5:$A$304,"&gt;="&amp;$F$3,'المخالفات والرسوم'!$A$5:$A$304,"&lt;"&amp;$H$3))</f>
        <v/>
      </c>
      <c r="L19" s="20">
        <f>IF($A19="","",SUMIFS('المخالفات والرسوم'!$H$5:$H$304,'المخالفات والرسوم'!$C$5:$C$304,$A19,'المخالفات والرسوم'!$E$5:$E$304,"مخالفة مرورية",'المخالفات والرسوم'!$A$5:$A$304,"&gt;="&amp;$F$3,'المخالفات والرسوم'!$A$5:$A$304,"&lt;"&amp;$H$3))</f>
        <v/>
      </c>
      <c r="M19" s="20">
        <f>IF($A19="","",SUMIFS('المخالفات والرسوم'!$H$5:$H$304,'المخالفات والرسوم'!$C$5:$C$304,$A19,'المخالفات والرسوم'!$E$5:$E$304,"أخرى",'المخالفات والرسوم'!$A$5:$A$304,"&gt;="&amp;$F$3,'المخالفات والرسوم'!$A$5:$A$304,"&lt;"&amp;$H$3))</f>
        <v/>
      </c>
      <c r="N19" s="20">
        <f>IF($A19="","",SUMIFS('الصيانة'!$G$5:$G$204,'الصيانة'!$B$5:$B$204,$A19,'الصيانة'!$A$5:$A$204,"&gt;="&amp;$F$3,'الصيانة'!$A$5:$A$204,"&lt;"&amp;$H$3))</f>
        <v/>
      </c>
      <c r="O19" s="20">
        <f>IF($A19="","",G19+I19+J19+K19+L19+M19+N19)</f>
        <v/>
      </c>
      <c r="P19" s="20">
        <f>IF(OR($A19="",N(D19)=0),"",O19/D19)</f>
        <v/>
      </c>
    </row>
    <row r="20">
      <c r="A20" s="12">
        <f>IF(INDEX('السيارات'!$A$5:$A$104,14)="","",INDEX('السيارات'!$A$5:$A$104,14))</f>
        <v/>
      </c>
      <c r="B20" s="12">
        <f>IF($A20="","",IFERROR(VLOOKUP($A20,'السيارات'!$A$5:$F$104,6,FALSE),""))</f>
        <v/>
      </c>
      <c r="C20" s="26">
        <f>IF($A20="","",COUNTIFS('سجل الحركة'!$B$5:$B$1004,$A20,'سجل الحركة'!$A$5:$A$1004,"&gt;="&amp;$F$3,'سجل الحركة'!$A$5:$A$1004,"&lt;"&amp;$H$3))</f>
        <v/>
      </c>
      <c r="D20" s="15">
        <f>IF($A20="","",SUMIFS('سجل الحركة'!$N$5:$N$1004,'سجل الحركة'!$B$5:$B$1004,$A20,'سجل الحركة'!$A$5:$A$1004,"&gt;="&amp;$F$3,'سجل الحركة'!$A$5:$A$1004,"&lt;"&amp;$H$3))</f>
        <v/>
      </c>
      <c r="E20" s="15">
        <f>IF($A20="","",SUMIFS('سجل الحركة'!$O$5:$O$1004,'سجل الحركة'!$B$5:$B$1004,$A20,'سجل الحركة'!$A$5:$A$1004,"&gt;="&amp;$F$3,'سجل الحركة'!$A$5:$A$1004,"&lt;"&amp;$H$3))</f>
        <v/>
      </c>
      <c r="F20" s="27">
        <f>IF($A20="","",SUMIFS('الوقود'!$G$5:$G$304,'الوقود'!$B$5:$B$304,$A20,'الوقود'!$A$5:$A$304,"&gt;="&amp;$F$3,'الوقود'!$A$5:$A$304,"&lt;"&amp;$H$3))</f>
        <v/>
      </c>
      <c r="G20" s="20">
        <f>IF($A20="","",SUMIFS('الوقود'!$H$5:$H$304,'الوقود'!$B$5:$B$304,$A20,'الوقود'!$A$5:$A$304,"&gt;="&amp;$F$3,'الوقود'!$A$5:$A$304,"&lt;"&amp;$H$3))</f>
        <v/>
      </c>
      <c r="H20" s="28">
        <f>IF(OR($A20="",N(D20)=0,N(F20)=0),"",F20/D20*100)</f>
        <v/>
      </c>
      <c r="I20" s="20">
        <f>IF($A20="","",SUMIFS('المخالفات والرسوم'!$H$5:$H$304,'المخالفات والرسوم'!$C$5:$C$304,$A20,'المخالفات والرسوم'!$E$5:$E$304,"سالك",'المخالفات والرسوم'!$A$5:$A$304,"&gt;="&amp;$F$3,'المخالفات والرسوم'!$A$5:$A$304,"&lt;"&amp;$H$3))</f>
        <v/>
      </c>
      <c r="J20" s="20">
        <f>IF($A20="","",SUMIFS('المخالفات والرسوم'!$H$5:$H$304,'المخالفات والرسوم'!$C$5:$C$304,$A20,'المخالفات والرسوم'!$E$5:$E$304,"درب",'المخالفات والرسوم'!$A$5:$A$304,"&gt;="&amp;$F$3,'المخالفات والرسوم'!$A$5:$A$304,"&lt;"&amp;$H$3))</f>
        <v/>
      </c>
      <c r="K20" s="20">
        <f>IF($A20="","",SUMIFS('سجل الحركة'!$R$5:$R$1004,'سجل الحركة'!$B$5:$B$1004,$A20,'سجل الحركة'!$A$5:$A$1004,"&gt;="&amp;$F$3,'سجل الحركة'!$A$5:$A$1004,"&lt;"&amp;$H$3)+SUMIFS('المخالفات والرسوم'!$H$5:$H$304,'المخالفات والرسوم'!$C$5:$C$304,$A20,'المخالفات والرسوم'!$E$5:$E$304,"مواقف السيارات*",'المخالفات والرسوم'!$A$5:$A$304,"&gt;="&amp;$F$3,'المخالفات والرسوم'!$A$5:$A$304,"&lt;"&amp;$H$3))</f>
        <v/>
      </c>
      <c r="L20" s="20">
        <f>IF($A20="","",SUMIFS('المخالفات والرسوم'!$H$5:$H$304,'المخالفات والرسوم'!$C$5:$C$304,$A20,'المخالفات والرسوم'!$E$5:$E$304,"مخالفة مرورية",'المخالفات والرسوم'!$A$5:$A$304,"&gt;="&amp;$F$3,'المخالفات والرسوم'!$A$5:$A$304,"&lt;"&amp;$H$3))</f>
        <v/>
      </c>
      <c r="M20" s="20">
        <f>IF($A20="","",SUMIFS('المخالفات والرسوم'!$H$5:$H$304,'المخالفات والرسوم'!$C$5:$C$304,$A20,'المخالفات والرسوم'!$E$5:$E$304,"أخرى",'المخالفات والرسوم'!$A$5:$A$304,"&gt;="&amp;$F$3,'المخالفات والرسوم'!$A$5:$A$304,"&lt;"&amp;$H$3))</f>
        <v/>
      </c>
      <c r="N20" s="20">
        <f>IF($A20="","",SUMIFS('الصيانة'!$G$5:$G$204,'الصيانة'!$B$5:$B$204,$A20,'الصيانة'!$A$5:$A$204,"&gt;="&amp;$F$3,'الصيانة'!$A$5:$A$204,"&lt;"&amp;$H$3))</f>
        <v/>
      </c>
      <c r="O20" s="20">
        <f>IF($A20="","",G20+I20+J20+K20+L20+M20+N20)</f>
        <v/>
      </c>
      <c r="P20" s="20">
        <f>IF(OR($A20="",N(D20)=0),"",O20/D20)</f>
        <v/>
      </c>
    </row>
    <row r="21">
      <c r="A21" s="12">
        <f>IF(INDEX('السيارات'!$A$5:$A$104,15)="","",INDEX('السيارات'!$A$5:$A$104,15))</f>
        <v/>
      </c>
      <c r="B21" s="12">
        <f>IF($A21="","",IFERROR(VLOOKUP($A21,'السيارات'!$A$5:$F$104,6,FALSE),""))</f>
        <v/>
      </c>
      <c r="C21" s="26">
        <f>IF($A21="","",COUNTIFS('سجل الحركة'!$B$5:$B$1004,$A21,'سجل الحركة'!$A$5:$A$1004,"&gt;="&amp;$F$3,'سجل الحركة'!$A$5:$A$1004,"&lt;"&amp;$H$3))</f>
        <v/>
      </c>
      <c r="D21" s="15">
        <f>IF($A21="","",SUMIFS('سجل الحركة'!$N$5:$N$1004,'سجل الحركة'!$B$5:$B$1004,$A21,'سجل الحركة'!$A$5:$A$1004,"&gt;="&amp;$F$3,'سجل الحركة'!$A$5:$A$1004,"&lt;"&amp;$H$3))</f>
        <v/>
      </c>
      <c r="E21" s="15">
        <f>IF($A21="","",SUMIFS('سجل الحركة'!$O$5:$O$1004,'سجل الحركة'!$B$5:$B$1004,$A21,'سجل الحركة'!$A$5:$A$1004,"&gt;="&amp;$F$3,'سجل الحركة'!$A$5:$A$1004,"&lt;"&amp;$H$3))</f>
        <v/>
      </c>
      <c r="F21" s="27">
        <f>IF($A21="","",SUMIFS('الوقود'!$G$5:$G$304,'الوقود'!$B$5:$B$304,$A21,'الوقود'!$A$5:$A$304,"&gt;="&amp;$F$3,'الوقود'!$A$5:$A$304,"&lt;"&amp;$H$3))</f>
        <v/>
      </c>
      <c r="G21" s="20">
        <f>IF($A21="","",SUMIFS('الوقود'!$H$5:$H$304,'الوقود'!$B$5:$B$304,$A21,'الوقود'!$A$5:$A$304,"&gt;="&amp;$F$3,'الوقود'!$A$5:$A$304,"&lt;"&amp;$H$3))</f>
        <v/>
      </c>
      <c r="H21" s="28">
        <f>IF(OR($A21="",N(D21)=0,N(F21)=0),"",F21/D21*100)</f>
        <v/>
      </c>
      <c r="I21" s="20">
        <f>IF($A21="","",SUMIFS('المخالفات والرسوم'!$H$5:$H$304,'المخالفات والرسوم'!$C$5:$C$304,$A21,'المخالفات والرسوم'!$E$5:$E$304,"سالك",'المخالفات والرسوم'!$A$5:$A$304,"&gt;="&amp;$F$3,'المخالفات والرسوم'!$A$5:$A$304,"&lt;"&amp;$H$3))</f>
        <v/>
      </c>
      <c r="J21" s="20">
        <f>IF($A21="","",SUMIFS('المخالفات والرسوم'!$H$5:$H$304,'المخالفات والرسوم'!$C$5:$C$304,$A21,'المخالفات والرسوم'!$E$5:$E$304,"درب",'المخالفات والرسوم'!$A$5:$A$304,"&gt;="&amp;$F$3,'المخالفات والرسوم'!$A$5:$A$304,"&lt;"&amp;$H$3))</f>
        <v/>
      </c>
      <c r="K21" s="20">
        <f>IF($A21="","",SUMIFS('سجل الحركة'!$R$5:$R$1004,'سجل الحركة'!$B$5:$B$1004,$A21,'سجل الحركة'!$A$5:$A$1004,"&gt;="&amp;$F$3,'سجل الحركة'!$A$5:$A$1004,"&lt;"&amp;$H$3)+SUMIFS('المخالفات والرسوم'!$H$5:$H$304,'المخالفات والرسوم'!$C$5:$C$304,$A21,'المخالفات والرسوم'!$E$5:$E$304,"مواقف السيارات*",'المخالفات والرسوم'!$A$5:$A$304,"&gt;="&amp;$F$3,'المخالفات والرسوم'!$A$5:$A$304,"&lt;"&amp;$H$3))</f>
        <v/>
      </c>
      <c r="L21" s="20">
        <f>IF($A21="","",SUMIFS('المخالفات والرسوم'!$H$5:$H$304,'المخالفات والرسوم'!$C$5:$C$304,$A21,'المخالفات والرسوم'!$E$5:$E$304,"مخالفة مرورية",'المخالفات والرسوم'!$A$5:$A$304,"&gt;="&amp;$F$3,'المخالفات والرسوم'!$A$5:$A$304,"&lt;"&amp;$H$3))</f>
        <v/>
      </c>
      <c r="M21" s="20">
        <f>IF($A21="","",SUMIFS('المخالفات والرسوم'!$H$5:$H$304,'المخالفات والرسوم'!$C$5:$C$304,$A21,'المخالفات والرسوم'!$E$5:$E$304,"أخرى",'المخالفات والرسوم'!$A$5:$A$304,"&gt;="&amp;$F$3,'المخالفات والرسوم'!$A$5:$A$304,"&lt;"&amp;$H$3))</f>
        <v/>
      </c>
      <c r="N21" s="20">
        <f>IF($A21="","",SUMIFS('الصيانة'!$G$5:$G$204,'الصيانة'!$B$5:$B$204,$A21,'الصيانة'!$A$5:$A$204,"&gt;="&amp;$F$3,'الصيانة'!$A$5:$A$204,"&lt;"&amp;$H$3))</f>
        <v/>
      </c>
      <c r="O21" s="20">
        <f>IF($A21="","",G21+I21+J21+K21+L21+M21+N21)</f>
        <v/>
      </c>
      <c r="P21" s="20">
        <f>IF(OR($A21="",N(D21)=0),"",O21/D21)</f>
        <v/>
      </c>
    </row>
    <row r="22">
      <c r="A22" s="12">
        <f>IF(INDEX('السيارات'!$A$5:$A$104,16)="","",INDEX('السيارات'!$A$5:$A$104,16))</f>
        <v/>
      </c>
      <c r="B22" s="12">
        <f>IF($A22="","",IFERROR(VLOOKUP($A22,'السيارات'!$A$5:$F$104,6,FALSE),""))</f>
        <v/>
      </c>
      <c r="C22" s="26">
        <f>IF($A22="","",COUNTIFS('سجل الحركة'!$B$5:$B$1004,$A22,'سجل الحركة'!$A$5:$A$1004,"&gt;="&amp;$F$3,'سجل الحركة'!$A$5:$A$1004,"&lt;"&amp;$H$3))</f>
        <v/>
      </c>
      <c r="D22" s="15">
        <f>IF($A22="","",SUMIFS('سجل الحركة'!$N$5:$N$1004,'سجل الحركة'!$B$5:$B$1004,$A22,'سجل الحركة'!$A$5:$A$1004,"&gt;="&amp;$F$3,'سجل الحركة'!$A$5:$A$1004,"&lt;"&amp;$H$3))</f>
        <v/>
      </c>
      <c r="E22" s="15">
        <f>IF($A22="","",SUMIFS('سجل الحركة'!$O$5:$O$1004,'سجل الحركة'!$B$5:$B$1004,$A22,'سجل الحركة'!$A$5:$A$1004,"&gt;="&amp;$F$3,'سجل الحركة'!$A$5:$A$1004,"&lt;"&amp;$H$3))</f>
        <v/>
      </c>
      <c r="F22" s="27">
        <f>IF($A22="","",SUMIFS('الوقود'!$G$5:$G$304,'الوقود'!$B$5:$B$304,$A22,'الوقود'!$A$5:$A$304,"&gt;="&amp;$F$3,'الوقود'!$A$5:$A$304,"&lt;"&amp;$H$3))</f>
        <v/>
      </c>
      <c r="G22" s="20">
        <f>IF($A22="","",SUMIFS('الوقود'!$H$5:$H$304,'الوقود'!$B$5:$B$304,$A22,'الوقود'!$A$5:$A$304,"&gt;="&amp;$F$3,'الوقود'!$A$5:$A$304,"&lt;"&amp;$H$3))</f>
        <v/>
      </c>
      <c r="H22" s="28">
        <f>IF(OR($A22="",N(D22)=0,N(F22)=0),"",F22/D22*100)</f>
        <v/>
      </c>
      <c r="I22" s="20">
        <f>IF($A22="","",SUMIFS('المخالفات والرسوم'!$H$5:$H$304,'المخالفات والرسوم'!$C$5:$C$304,$A22,'المخالفات والرسوم'!$E$5:$E$304,"سالك",'المخالفات والرسوم'!$A$5:$A$304,"&gt;="&amp;$F$3,'المخالفات والرسوم'!$A$5:$A$304,"&lt;"&amp;$H$3))</f>
        <v/>
      </c>
      <c r="J22" s="20">
        <f>IF($A22="","",SUMIFS('المخالفات والرسوم'!$H$5:$H$304,'المخالفات والرسوم'!$C$5:$C$304,$A22,'المخالفات والرسوم'!$E$5:$E$304,"درب",'المخالفات والرسوم'!$A$5:$A$304,"&gt;="&amp;$F$3,'المخالفات والرسوم'!$A$5:$A$304,"&lt;"&amp;$H$3))</f>
        <v/>
      </c>
      <c r="K22" s="20">
        <f>IF($A22="","",SUMIFS('سجل الحركة'!$R$5:$R$1004,'سجل الحركة'!$B$5:$B$1004,$A22,'سجل الحركة'!$A$5:$A$1004,"&gt;="&amp;$F$3,'سجل الحركة'!$A$5:$A$1004,"&lt;"&amp;$H$3)+SUMIFS('المخالفات والرسوم'!$H$5:$H$304,'المخالفات والرسوم'!$C$5:$C$304,$A22,'المخالفات والرسوم'!$E$5:$E$304,"مواقف السيارات*",'المخالفات والرسوم'!$A$5:$A$304,"&gt;="&amp;$F$3,'المخالفات والرسوم'!$A$5:$A$304,"&lt;"&amp;$H$3))</f>
        <v/>
      </c>
      <c r="L22" s="20">
        <f>IF($A22="","",SUMIFS('المخالفات والرسوم'!$H$5:$H$304,'المخالفات والرسوم'!$C$5:$C$304,$A22,'المخالفات والرسوم'!$E$5:$E$304,"مخالفة مرورية",'المخالفات والرسوم'!$A$5:$A$304,"&gt;="&amp;$F$3,'المخالفات والرسوم'!$A$5:$A$304,"&lt;"&amp;$H$3))</f>
        <v/>
      </c>
      <c r="M22" s="20">
        <f>IF($A22="","",SUMIFS('المخالفات والرسوم'!$H$5:$H$304,'المخالفات والرسوم'!$C$5:$C$304,$A22,'المخالفات والرسوم'!$E$5:$E$304,"أخرى",'المخالفات والرسوم'!$A$5:$A$304,"&gt;="&amp;$F$3,'المخالفات والرسوم'!$A$5:$A$304,"&lt;"&amp;$H$3))</f>
        <v/>
      </c>
      <c r="N22" s="20">
        <f>IF($A22="","",SUMIFS('الصيانة'!$G$5:$G$204,'الصيانة'!$B$5:$B$204,$A22,'الصيانة'!$A$5:$A$204,"&gt;="&amp;$F$3,'الصيانة'!$A$5:$A$204,"&lt;"&amp;$H$3))</f>
        <v/>
      </c>
      <c r="O22" s="20">
        <f>IF($A22="","",G22+I22+J22+K22+L22+M22+N22)</f>
        <v/>
      </c>
      <c r="P22" s="20">
        <f>IF(OR($A22="",N(D22)=0),"",O22/D22)</f>
        <v/>
      </c>
    </row>
    <row r="23">
      <c r="A23" s="12">
        <f>IF(INDEX('السيارات'!$A$5:$A$104,17)="","",INDEX('السيارات'!$A$5:$A$104,17))</f>
        <v/>
      </c>
      <c r="B23" s="12">
        <f>IF($A23="","",IFERROR(VLOOKUP($A23,'السيارات'!$A$5:$F$104,6,FALSE),""))</f>
        <v/>
      </c>
      <c r="C23" s="26">
        <f>IF($A23="","",COUNTIFS('سجل الحركة'!$B$5:$B$1004,$A23,'سجل الحركة'!$A$5:$A$1004,"&gt;="&amp;$F$3,'سجل الحركة'!$A$5:$A$1004,"&lt;"&amp;$H$3))</f>
        <v/>
      </c>
      <c r="D23" s="15">
        <f>IF($A23="","",SUMIFS('سجل الحركة'!$N$5:$N$1004,'سجل الحركة'!$B$5:$B$1004,$A23,'سجل الحركة'!$A$5:$A$1004,"&gt;="&amp;$F$3,'سجل الحركة'!$A$5:$A$1004,"&lt;"&amp;$H$3))</f>
        <v/>
      </c>
      <c r="E23" s="15">
        <f>IF($A23="","",SUMIFS('سجل الحركة'!$O$5:$O$1004,'سجل الحركة'!$B$5:$B$1004,$A23,'سجل الحركة'!$A$5:$A$1004,"&gt;="&amp;$F$3,'سجل الحركة'!$A$5:$A$1004,"&lt;"&amp;$H$3))</f>
        <v/>
      </c>
      <c r="F23" s="27">
        <f>IF($A23="","",SUMIFS('الوقود'!$G$5:$G$304,'الوقود'!$B$5:$B$304,$A23,'الوقود'!$A$5:$A$304,"&gt;="&amp;$F$3,'الوقود'!$A$5:$A$304,"&lt;"&amp;$H$3))</f>
        <v/>
      </c>
      <c r="G23" s="20">
        <f>IF($A23="","",SUMIFS('الوقود'!$H$5:$H$304,'الوقود'!$B$5:$B$304,$A23,'الوقود'!$A$5:$A$304,"&gt;="&amp;$F$3,'الوقود'!$A$5:$A$304,"&lt;"&amp;$H$3))</f>
        <v/>
      </c>
      <c r="H23" s="28">
        <f>IF(OR($A23="",N(D23)=0,N(F23)=0),"",F23/D23*100)</f>
        <v/>
      </c>
      <c r="I23" s="20">
        <f>IF($A23="","",SUMIFS('المخالفات والرسوم'!$H$5:$H$304,'المخالفات والرسوم'!$C$5:$C$304,$A23,'المخالفات والرسوم'!$E$5:$E$304,"سالك",'المخالفات والرسوم'!$A$5:$A$304,"&gt;="&amp;$F$3,'المخالفات والرسوم'!$A$5:$A$304,"&lt;"&amp;$H$3))</f>
        <v/>
      </c>
      <c r="J23" s="20">
        <f>IF($A23="","",SUMIFS('المخالفات والرسوم'!$H$5:$H$304,'المخالفات والرسوم'!$C$5:$C$304,$A23,'المخالفات والرسوم'!$E$5:$E$304,"درب",'المخالفات والرسوم'!$A$5:$A$304,"&gt;="&amp;$F$3,'المخالفات والرسوم'!$A$5:$A$304,"&lt;"&amp;$H$3))</f>
        <v/>
      </c>
      <c r="K23" s="20">
        <f>IF($A23="","",SUMIFS('سجل الحركة'!$R$5:$R$1004,'سجل الحركة'!$B$5:$B$1004,$A23,'سجل الحركة'!$A$5:$A$1004,"&gt;="&amp;$F$3,'سجل الحركة'!$A$5:$A$1004,"&lt;"&amp;$H$3)+SUMIFS('المخالفات والرسوم'!$H$5:$H$304,'المخالفات والرسوم'!$C$5:$C$304,$A23,'المخالفات والرسوم'!$E$5:$E$304,"مواقف السيارات*",'المخالفات والرسوم'!$A$5:$A$304,"&gt;="&amp;$F$3,'المخالفات والرسوم'!$A$5:$A$304,"&lt;"&amp;$H$3))</f>
        <v/>
      </c>
      <c r="L23" s="20">
        <f>IF($A23="","",SUMIFS('المخالفات والرسوم'!$H$5:$H$304,'المخالفات والرسوم'!$C$5:$C$304,$A23,'المخالفات والرسوم'!$E$5:$E$304,"مخالفة مرورية",'المخالفات والرسوم'!$A$5:$A$304,"&gt;="&amp;$F$3,'المخالفات والرسوم'!$A$5:$A$304,"&lt;"&amp;$H$3))</f>
        <v/>
      </c>
      <c r="M23" s="20">
        <f>IF($A23="","",SUMIFS('المخالفات والرسوم'!$H$5:$H$304,'المخالفات والرسوم'!$C$5:$C$304,$A23,'المخالفات والرسوم'!$E$5:$E$304,"أخرى",'المخالفات والرسوم'!$A$5:$A$304,"&gt;="&amp;$F$3,'المخالفات والرسوم'!$A$5:$A$304,"&lt;"&amp;$H$3))</f>
        <v/>
      </c>
      <c r="N23" s="20">
        <f>IF($A23="","",SUMIFS('الصيانة'!$G$5:$G$204,'الصيانة'!$B$5:$B$204,$A23,'الصيانة'!$A$5:$A$204,"&gt;="&amp;$F$3,'الصيانة'!$A$5:$A$204,"&lt;"&amp;$H$3))</f>
        <v/>
      </c>
      <c r="O23" s="20">
        <f>IF($A23="","",G23+I23+J23+K23+L23+M23+N23)</f>
        <v/>
      </c>
      <c r="P23" s="20">
        <f>IF(OR($A23="",N(D23)=0),"",O23/D23)</f>
        <v/>
      </c>
    </row>
    <row r="24">
      <c r="A24" s="12">
        <f>IF(INDEX('السيارات'!$A$5:$A$104,18)="","",INDEX('السيارات'!$A$5:$A$104,18))</f>
        <v/>
      </c>
      <c r="B24" s="12">
        <f>IF($A24="","",IFERROR(VLOOKUP($A24,'السيارات'!$A$5:$F$104,6,FALSE),""))</f>
        <v/>
      </c>
      <c r="C24" s="26">
        <f>IF($A24="","",COUNTIFS('سجل الحركة'!$B$5:$B$1004,$A24,'سجل الحركة'!$A$5:$A$1004,"&gt;="&amp;$F$3,'سجل الحركة'!$A$5:$A$1004,"&lt;"&amp;$H$3))</f>
        <v/>
      </c>
      <c r="D24" s="15">
        <f>IF($A24="","",SUMIFS('سجل الحركة'!$N$5:$N$1004,'سجل الحركة'!$B$5:$B$1004,$A24,'سجل الحركة'!$A$5:$A$1004,"&gt;="&amp;$F$3,'سجل الحركة'!$A$5:$A$1004,"&lt;"&amp;$H$3))</f>
        <v/>
      </c>
      <c r="E24" s="15">
        <f>IF($A24="","",SUMIFS('سجل الحركة'!$O$5:$O$1004,'سجل الحركة'!$B$5:$B$1004,$A24,'سجل الحركة'!$A$5:$A$1004,"&gt;="&amp;$F$3,'سجل الحركة'!$A$5:$A$1004,"&lt;"&amp;$H$3))</f>
        <v/>
      </c>
      <c r="F24" s="27">
        <f>IF($A24="","",SUMIFS('الوقود'!$G$5:$G$304,'الوقود'!$B$5:$B$304,$A24,'الوقود'!$A$5:$A$304,"&gt;="&amp;$F$3,'الوقود'!$A$5:$A$304,"&lt;"&amp;$H$3))</f>
        <v/>
      </c>
      <c r="G24" s="20">
        <f>IF($A24="","",SUMIFS('الوقود'!$H$5:$H$304,'الوقود'!$B$5:$B$304,$A24,'الوقود'!$A$5:$A$304,"&gt;="&amp;$F$3,'الوقود'!$A$5:$A$304,"&lt;"&amp;$H$3))</f>
        <v/>
      </c>
      <c r="H24" s="28">
        <f>IF(OR($A24="",N(D24)=0,N(F24)=0),"",F24/D24*100)</f>
        <v/>
      </c>
      <c r="I24" s="20">
        <f>IF($A24="","",SUMIFS('المخالفات والرسوم'!$H$5:$H$304,'المخالفات والرسوم'!$C$5:$C$304,$A24,'المخالفات والرسوم'!$E$5:$E$304,"سالك",'المخالفات والرسوم'!$A$5:$A$304,"&gt;="&amp;$F$3,'المخالفات والرسوم'!$A$5:$A$304,"&lt;"&amp;$H$3))</f>
        <v/>
      </c>
      <c r="J24" s="20">
        <f>IF($A24="","",SUMIFS('المخالفات والرسوم'!$H$5:$H$304,'المخالفات والرسوم'!$C$5:$C$304,$A24,'المخالفات والرسوم'!$E$5:$E$304,"درب",'المخالفات والرسوم'!$A$5:$A$304,"&gt;="&amp;$F$3,'المخالفات والرسوم'!$A$5:$A$304,"&lt;"&amp;$H$3))</f>
        <v/>
      </c>
      <c r="K24" s="20">
        <f>IF($A24="","",SUMIFS('سجل الحركة'!$R$5:$R$1004,'سجل الحركة'!$B$5:$B$1004,$A24,'سجل الحركة'!$A$5:$A$1004,"&gt;="&amp;$F$3,'سجل الحركة'!$A$5:$A$1004,"&lt;"&amp;$H$3)+SUMIFS('المخالفات والرسوم'!$H$5:$H$304,'المخالفات والرسوم'!$C$5:$C$304,$A24,'المخالفات والرسوم'!$E$5:$E$304,"مواقف السيارات*",'المخالفات والرسوم'!$A$5:$A$304,"&gt;="&amp;$F$3,'المخالفات والرسوم'!$A$5:$A$304,"&lt;"&amp;$H$3))</f>
        <v/>
      </c>
      <c r="L24" s="20">
        <f>IF($A24="","",SUMIFS('المخالفات والرسوم'!$H$5:$H$304,'المخالفات والرسوم'!$C$5:$C$304,$A24,'المخالفات والرسوم'!$E$5:$E$304,"مخالفة مرورية",'المخالفات والرسوم'!$A$5:$A$304,"&gt;="&amp;$F$3,'المخالفات والرسوم'!$A$5:$A$304,"&lt;"&amp;$H$3))</f>
        <v/>
      </c>
      <c r="M24" s="20">
        <f>IF($A24="","",SUMIFS('المخالفات والرسوم'!$H$5:$H$304,'المخالفات والرسوم'!$C$5:$C$304,$A24,'المخالفات والرسوم'!$E$5:$E$304,"أخرى",'المخالفات والرسوم'!$A$5:$A$304,"&gt;="&amp;$F$3,'المخالفات والرسوم'!$A$5:$A$304,"&lt;"&amp;$H$3))</f>
        <v/>
      </c>
      <c r="N24" s="20">
        <f>IF($A24="","",SUMIFS('الصيانة'!$G$5:$G$204,'الصيانة'!$B$5:$B$204,$A24,'الصيانة'!$A$5:$A$204,"&gt;="&amp;$F$3,'الصيانة'!$A$5:$A$204,"&lt;"&amp;$H$3))</f>
        <v/>
      </c>
      <c r="O24" s="20">
        <f>IF($A24="","",G24+I24+J24+K24+L24+M24+N24)</f>
        <v/>
      </c>
      <c r="P24" s="20">
        <f>IF(OR($A24="",N(D24)=0),"",O24/D24)</f>
        <v/>
      </c>
    </row>
    <row r="25">
      <c r="A25" s="12">
        <f>IF(INDEX('السيارات'!$A$5:$A$104,19)="","",INDEX('السيارات'!$A$5:$A$104,19))</f>
        <v/>
      </c>
      <c r="B25" s="12">
        <f>IF($A25="","",IFERROR(VLOOKUP($A25,'السيارات'!$A$5:$F$104,6,FALSE),""))</f>
        <v/>
      </c>
      <c r="C25" s="26">
        <f>IF($A25="","",COUNTIFS('سجل الحركة'!$B$5:$B$1004,$A25,'سجل الحركة'!$A$5:$A$1004,"&gt;="&amp;$F$3,'سجل الحركة'!$A$5:$A$1004,"&lt;"&amp;$H$3))</f>
        <v/>
      </c>
      <c r="D25" s="15">
        <f>IF($A25="","",SUMIFS('سجل الحركة'!$N$5:$N$1004,'سجل الحركة'!$B$5:$B$1004,$A25,'سجل الحركة'!$A$5:$A$1004,"&gt;="&amp;$F$3,'سجل الحركة'!$A$5:$A$1004,"&lt;"&amp;$H$3))</f>
        <v/>
      </c>
      <c r="E25" s="15">
        <f>IF($A25="","",SUMIFS('سجل الحركة'!$O$5:$O$1004,'سجل الحركة'!$B$5:$B$1004,$A25,'سجل الحركة'!$A$5:$A$1004,"&gt;="&amp;$F$3,'سجل الحركة'!$A$5:$A$1004,"&lt;"&amp;$H$3))</f>
        <v/>
      </c>
      <c r="F25" s="27">
        <f>IF($A25="","",SUMIFS('الوقود'!$G$5:$G$304,'الوقود'!$B$5:$B$304,$A25,'الوقود'!$A$5:$A$304,"&gt;="&amp;$F$3,'الوقود'!$A$5:$A$304,"&lt;"&amp;$H$3))</f>
        <v/>
      </c>
      <c r="G25" s="20">
        <f>IF($A25="","",SUMIFS('الوقود'!$H$5:$H$304,'الوقود'!$B$5:$B$304,$A25,'الوقود'!$A$5:$A$304,"&gt;="&amp;$F$3,'الوقود'!$A$5:$A$304,"&lt;"&amp;$H$3))</f>
        <v/>
      </c>
      <c r="H25" s="28">
        <f>IF(OR($A25="",N(D25)=0,N(F25)=0),"",F25/D25*100)</f>
        <v/>
      </c>
      <c r="I25" s="20">
        <f>IF($A25="","",SUMIFS('المخالفات والرسوم'!$H$5:$H$304,'المخالفات والرسوم'!$C$5:$C$304,$A25,'المخالفات والرسوم'!$E$5:$E$304,"سالك",'المخالفات والرسوم'!$A$5:$A$304,"&gt;="&amp;$F$3,'المخالفات والرسوم'!$A$5:$A$304,"&lt;"&amp;$H$3))</f>
        <v/>
      </c>
      <c r="J25" s="20">
        <f>IF($A25="","",SUMIFS('المخالفات والرسوم'!$H$5:$H$304,'المخالفات والرسوم'!$C$5:$C$304,$A25,'المخالفات والرسوم'!$E$5:$E$304,"درب",'المخالفات والرسوم'!$A$5:$A$304,"&gt;="&amp;$F$3,'المخالفات والرسوم'!$A$5:$A$304,"&lt;"&amp;$H$3))</f>
        <v/>
      </c>
      <c r="K25" s="20">
        <f>IF($A25="","",SUMIFS('سجل الحركة'!$R$5:$R$1004,'سجل الحركة'!$B$5:$B$1004,$A25,'سجل الحركة'!$A$5:$A$1004,"&gt;="&amp;$F$3,'سجل الحركة'!$A$5:$A$1004,"&lt;"&amp;$H$3)+SUMIFS('المخالفات والرسوم'!$H$5:$H$304,'المخالفات والرسوم'!$C$5:$C$304,$A25,'المخالفات والرسوم'!$E$5:$E$304,"مواقف السيارات*",'المخالفات والرسوم'!$A$5:$A$304,"&gt;="&amp;$F$3,'المخالفات والرسوم'!$A$5:$A$304,"&lt;"&amp;$H$3))</f>
        <v/>
      </c>
      <c r="L25" s="20">
        <f>IF($A25="","",SUMIFS('المخالفات والرسوم'!$H$5:$H$304,'المخالفات والرسوم'!$C$5:$C$304,$A25,'المخالفات والرسوم'!$E$5:$E$304,"مخالفة مرورية",'المخالفات والرسوم'!$A$5:$A$304,"&gt;="&amp;$F$3,'المخالفات والرسوم'!$A$5:$A$304,"&lt;"&amp;$H$3))</f>
        <v/>
      </c>
      <c r="M25" s="20">
        <f>IF($A25="","",SUMIFS('المخالفات والرسوم'!$H$5:$H$304,'المخالفات والرسوم'!$C$5:$C$304,$A25,'المخالفات والرسوم'!$E$5:$E$304,"أخرى",'المخالفات والرسوم'!$A$5:$A$304,"&gt;="&amp;$F$3,'المخالفات والرسوم'!$A$5:$A$304,"&lt;"&amp;$H$3))</f>
        <v/>
      </c>
      <c r="N25" s="20">
        <f>IF($A25="","",SUMIFS('الصيانة'!$G$5:$G$204,'الصيانة'!$B$5:$B$204,$A25,'الصيانة'!$A$5:$A$204,"&gt;="&amp;$F$3,'الصيانة'!$A$5:$A$204,"&lt;"&amp;$H$3))</f>
        <v/>
      </c>
      <c r="O25" s="20">
        <f>IF($A25="","",G25+I25+J25+K25+L25+M25+N25)</f>
        <v/>
      </c>
      <c r="P25" s="20">
        <f>IF(OR($A25="",N(D25)=0),"",O25/D25)</f>
        <v/>
      </c>
    </row>
    <row r="26">
      <c r="A26" s="12">
        <f>IF(INDEX('السيارات'!$A$5:$A$104,20)="","",INDEX('السيارات'!$A$5:$A$104,20))</f>
        <v/>
      </c>
      <c r="B26" s="12">
        <f>IF($A26="","",IFERROR(VLOOKUP($A26,'السيارات'!$A$5:$F$104,6,FALSE),""))</f>
        <v/>
      </c>
      <c r="C26" s="26">
        <f>IF($A26="","",COUNTIFS('سجل الحركة'!$B$5:$B$1004,$A26,'سجل الحركة'!$A$5:$A$1004,"&gt;="&amp;$F$3,'سجل الحركة'!$A$5:$A$1004,"&lt;"&amp;$H$3))</f>
        <v/>
      </c>
      <c r="D26" s="15">
        <f>IF($A26="","",SUMIFS('سجل الحركة'!$N$5:$N$1004,'سجل الحركة'!$B$5:$B$1004,$A26,'سجل الحركة'!$A$5:$A$1004,"&gt;="&amp;$F$3,'سجل الحركة'!$A$5:$A$1004,"&lt;"&amp;$H$3))</f>
        <v/>
      </c>
      <c r="E26" s="15">
        <f>IF($A26="","",SUMIFS('سجل الحركة'!$O$5:$O$1004,'سجل الحركة'!$B$5:$B$1004,$A26,'سجل الحركة'!$A$5:$A$1004,"&gt;="&amp;$F$3,'سجل الحركة'!$A$5:$A$1004,"&lt;"&amp;$H$3))</f>
        <v/>
      </c>
      <c r="F26" s="27">
        <f>IF($A26="","",SUMIFS('الوقود'!$G$5:$G$304,'الوقود'!$B$5:$B$304,$A26,'الوقود'!$A$5:$A$304,"&gt;="&amp;$F$3,'الوقود'!$A$5:$A$304,"&lt;"&amp;$H$3))</f>
        <v/>
      </c>
      <c r="G26" s="20">
        <f>IF($A26="","",SUMIFS('الوقود'!$H$5:$H$304,'الوقود'!$B$5:$B$304,$A26,'الوقود'!$A$5:$A$304,"&gt;="&amp;$F$3,'الوقود'!$A$5:$A$304,"&lt;"&amp;$H$3))</f>
        <v/>
      </c>
      <c r="H26" s="28">
        <f>IF(OR($A26="",N(D26)=0,N(F26)=0),"",F26/D26*100)</f>
        <v/>
      </c>
      <c r="I26" s="20">
        <f>IF($A26="","",SUMIFS('المخالفات والرسوم'!$H$5:$H$304,'المخالفات والرسوم'!$C$5:$C$304,$A26,'المخالفات والرسوم'!$E$5:$E$304,"سالك",'المخالفات والرسوم'!$A$5:$A$304,"&gt;="&amp;$F$3,'المخالفات والرسوم'!$A$5:$A$304,"&lt;"&amp;$H$3))</f>
        <v/>
      </c>
      <c r="J26" s="20">
        <f>IF($A26="","",SUMIFS('المخالفات والرسوم'!$H$5:$H$304,'المخالفات والرسوم'!$C$5:$C$304,$A26,'المخالفات والرسوم'!$E$5:$E$304,"درب",'المخالفات والرسوم'!$A$5:$A$304,"&gt;="&amp;$F$3,'المخالفات والرسوم'!$A$5:$A$304,"&lt;"&amp;$H$3))</f>
        <v/>
      </c>
      <c r="K26" s="20">
        <f>IF($A26="","",SUMIFS('سجل الحركة'!$R$5:$R$1004,'سجل الحركة'!$B$5:$B$1004,$A26,'سجل الحركة'!$A$5:$A$1004,"&gt;="&amp;$F$3,'سجل الحركة'!$A$5:$A$1004,"&lt;"&amp;$H$3)+SUMIFS('المخالفات والرسوم'!$H$5:$H$304,'المخالفات والرسوم'!$C$5:$C$304,$A26,'المخالفات والرسوم'!$E$5:$E$304,"مواقف السيارات*",'المخالفات والرسوم'!$A$5:$A$304,"&gt;="&amp;$F$3,'المخالفات والرسوم'!$A$5:$A$304,"&lt;"&amp;$H$3))</f>
        <v/>
      </c>
      <c r="L26" s="20">
        <f>IF($A26="","",SUMIFS('المخالفات والرسوم'!$H$5:$H$304,'المخالفات والرسوم'!$C$5:$C$304,$A26,'المخالفات والرسوم'!$E$5:$E$304,"مخالفة مرورية",'المخالفات والرسوم'!$A$5:$A$304,"&gt;="&amp;$F$3,'المخالفات والرسوم'!$A$5:$A$304,"&lt;"&amp;$H$3))</f>
        <v/>
      </c>
      <c r="M26" s="20">
        <f>IF($A26="","",SUMIFS('المخالفات والرسوم'!$H$5:$H$304,'المخالفات والرسوم'!$C$5:$C$304,$A26,'المخالفات والرسوم'!$E$5:$E$304,"أخرى",'المخالفات والرسوم'!$A$5:$A$304,"&gt;="&amp;$F$3,'المخالفات والرسوم'!$A$5:$A$304,"&lt;"&amp;$H$3))</f>
        <v/>
      </c>
      <c r="N26" s="20">
        <f>IF($A26="","",SUMIFS('الصيانة'!$G$5:$G$204,'الصيانة'!$B$5:$B$204,$A26,'الصيانة'!$A$5:$A$204,"&gt;="&amp;$F$3,'الصيانة'!$A$5:$A$204,"&lt;"&amp;$H$3))</f>
        <v/>
      </c>
      <c r="O26" s="20">
        <f>IF($A26="","",G26+I26+J26+K26+L26+M26+N26)</f>
        <v/>
      </c>
      <c r="P26" s="20">
        <f>IF(OR($A26="",N(D26)=0),"",O26/D26)</f>
        <v/>
      </c>
    </row>
    <row r="27">
      <c r="A27" s="12">
        <f>IF(INDEX('السيارات'!$A$5:$A$104,21)="","",INDEX('السيارات'!$A$5:$A$104,21))</f>
        <v/>
      </c>
      <c r="B27" s="12">
        <f>IF($A27="","",IFERROR(VLOOKUP($A27,'السيارات'!$A$5:$F$104,6,FALSE),""))</f>
        <v/>
      </c>
      <c r="C27" s="26">
        <f>IF($A27="","",COUNTIFS('سجل الحركة'!$B$5:$B$1004,$A27,'سجل الحركة'!$A$5:$A$1004,"&gt;="&amp;$F$3,'سجل الحركة'!$A$5:$A$1004,"&lt;"&amp;$H$3))</f>
        <v/>
      </c>
      <c r="D27" s="15">
        <f>IF($A27="","",SUMIFS('سجل الحركة'!$N$5:$N$1004,'سجل الحركة'!$B$5:$B$1004,$A27,'سجل الحركة'!$A$5:$A$1004,"&gt;="&amp;$F$3,'سجل الحركة'!$A$5:$A$1004,"&lt;"&amp;$H$3))</f>
        <v/>
      </c>
      <c r="E27" s="15">
        <f>IF($A27="","",SUMIFS('سجل الحركة'!$O$5:$O$1004,'سجل الحركة'!$B$5:$B$1004,$A27,'سجل الحركة'!$A$5:$A$1004,"&gt;="&amp;$F$3,'سجل الحركة'!$A$5:$A$1004,"&lt;"&amp;$H$3))</f>
        <v/>
      </c>
      <c r="F27" s="27">
        <f>IF($A27="","",SUMIFS('الوقود'!$G$5:$G$304,'الوقود'!$B$5:$B$304,$A27,'الوقود'!$A$5:$A$304,"&gt;="&amp;$F$3,'الوقود'!$A$5:$A$304,"&lt;"&amp;$H$3))</f>
        <v/>
      </c>
      <c r="G27" s="20">
        <f>IF($A27="","",SUMIFS('الوقود'!$H$5:$H$304,'الوقود'!$B$5:$B$304,$A27,'الوقود'!$A$5:$A$304,"&gt;="&amp;$F$3,'الوقود'!$A$5:$A$304,"&lt;"&amp;$H$3))</f>
        <v/>
      </c>
      <c r="H27" s="28">
        <f>IF(OR($A27="",N(D27)=0,N(F27)=0),"",F27/D27*100)</f>
        <v/>
      </c>
      <c r="I27" s="20">
        <f>IF($A27="","",SUMIFS('المخالفات والرسوم'!$H$5:$H$304,'المخالفات والرسوم'!$C$5:$C$304,$A27,'المخالفات والرسوم'!$E$5:$E$304,"سالك",'المخالفات والرسوم'!$A$5:$A$304,"&gt;="&amp;$F$3,'المخالفات والرسوم'!$A$5:$A$304,"&lt;"&amp;$H$3))</f>
        <v/>
      </c>
      <c r="J27" s="20">
        <f>IF($A27="","",SUMIFS('المخالفات والرسوم'!$H$5:$H$304,'المخالفات والرسوم'!$C$5:$C$304,$A27,'المخالفات والرسوم'!$E$5:$E$304,"درب",'المخالفات والرسوم'!$A$5:$A$304,"&gt;="&amp;$F$3,'المخالفات والرسوم'!$A$5:$A$304,"&lt;"&amp;$H$3))</f>
        <v/>
      </c>
      <c r="K27" s="20">
        <f>IF($A27="","",SUMIFS('سجل الحركة'!$R$5:$R$1004,'سجل الحركة'!$B$5:$B$1004,$A27,'سجل الحركة'!$A$5:$A$1004,"&gt;="&amp;$F$3,'سجل الحركة'!$A$5:$A$1004,"&lt;"&amp;$H$3)+SUMIFS('المخالفات والرسوم'!$H$5:$H$304,'المخالفات والرسوم'!$C$5:$C$304,$A27,'المخالفات والرسوم'!$E$5:$E$304,"مواقف السيارات*",'المخالفات والرسوم'!$A$5:$A$304,"&gt;="&amp;$F$3,'المخالفات والرسوم'!$A$5:$A$304,"&lt;"&amp;$H$3))</f>
        <v/>
      </c>
      <c r="L27" s="20">
        <f>IF($A27="","",SUMIFS('المخالفات والرسوم'!$H$5:$H$304,'المخالفات والرسوم'!$C$5:$C$304,$A27,'المخالفات والرسوم'!$E$5:$E$304,"مخالفة مرورية",'المخالفات والرسوم'!$A$5:$A$304,"&gt;="&amp;$F$3,'المخالفات والرسوم'!$A$5:$A$304,"&lt;"&amp;$H$3))</f>
        <v/>
      </c>
      <c r="M27" s="20">
        <f>IF($A27="","",SUMIFS('المخالفات والرسوم'!$H$5:$H$304,'المخالفات والرسوم'!$C$5:$C$304,$A27,'المخالفات والرسوم'!$E$5:$E$304,"أخرى",'المخالفات والرسوم'!$A$5:$A$304,"&gt;="&amp;$F$3,'المخالفات والرسوم'!$A$5:$A$304,"&lt;"&amp;$H$3))</f>
        <v/>
      </c>
      <c r="N27" s="20">
        <f>IF($A27="","",SUMIFS('الصيانة'!$G$5:$G$204,'الصيانة'!$B$5:$B$204,$A27,'الصيانة'!$A$5:$A$204,"&gt;="&amp;$F$3,'الصيانة'!$A$5:$A$204,"&lt;"&amp;$H$3))</f>
        <v/>
      </c>
      <c r="O27" s="20">
        <f>IF($A27="","",G27+I27+J27+K27+L27+M27+N27)</f>
        <v/>
      </c>
      <c r="P27" s="20">
        <f>IF(OR($A27="",N(D27)=0),"",O27/D27)</f>
        <v/>
      </c>
    </row>
    <row r="28">
      <c r="A28" s="12">
        <f>IF(INDEX('السيارات'!$A$5:$A$104,22)="","",INDEX('السيارات'!$A$5:$A$104,22))</f>
        <v/>
      </c>
      <c r="B28" s="12">
        <f>IF($A28="","",IFERROR(VLOOKUP($A28,'السيارات'!$A$5:$F$104,6,FALSE),""))</f>
        <v/>
      </c>
      <c r="C28" s="26">
        <f>IF($A28="","",COUNTIFS('سجل الحركة'!$B$5:$B$1004,$A28,'سجل الحركة'!$A$5:$A$1004,"&gt;="&amp;$F$3,'سجل الحركة'!$A$5:$A$1004,"&lt;"&amp;$H$3))</f>
        <v/>
      </c>
      <c r="D28" s="15">
        <f>IF($A28="","",SUMIFS('سجل الحركة'!$N$5:$N$1004,'سجل الحركة'!$B$5:$B$1004,$A28,'سجل الحركة'!$A$5:$A$1004,"&gt;="&amp;$F$3,'سجل الحركة'!$A$5:$A$1004,"&lt;"&amp;$H$3))</f>
        <v/>
      </c>
      <c r="E28" s="15">
        <f>IF($A28="","",SUMIFS('سجل الحركة'!$O$5:$O$1004,'سجل الحركة'!$B$5:$B$1004,$A28,'سجل الحركة'!$A$5:$A$1004,"&gt;="&amp;$F$3,'سجل الحركة'!$A$5:$A$1004,"&lt;"&amp;$H$3))</f>
        <v/>
      </c>
      <c r="F28" s="27">
        <f>IF($A28="","",SUMIFS('الوقود'!$G$5:$G$304,'الوقود'!$B$5:$B$304,$A28,'الوقود'!$A$5:$A$304,"&gt;="&amp;$F$3,'الوقود'!$A$5:$A$304,"&lt;"&amp;$H$3))</f>
        <v/>
      </c>
      <c r="G28" s="20">
        <f>IF($A28="","",SUMIFS('الوقود'!$H$5:$H$304,'الوقود'!$B$5:$B$304,$A28,'الوقود'!$A$5:$A$304,"&gt;="&amp;$F$3,'الوقود'!$A$5:$A$304,"&lt;"&amp;$H$3))</f>
        <v/>
      </c>
      <c r="H28" s="28">
        <f>IF(OR($A28="",N(D28)=0,N(F28)=0),"",F28/D28*100)</f>
        <v/>
      </c>
      <c r="I28" s="20">
        <f>IF($A28="","",SUMIFS('المخالفات والرسوم'!$H$5:$H$304,'المخالفات والرسوم'!$C$5:$C$304,$A28,'المخالفات والرسوم'!$E$5:$E$304,"سالك",'المخالفات والرسوم'!$A$5:$A$304,"&gt;="&amp;$F$3,'المخالفات والرسوم'!$A$5:$A$304,"&lt;"&amp;$H$3))</f>
        <v/>
      </c>
      <c r="J28" s="20">
        <f>IF($A28="","",SUMIFS('المخالفات والرسوم'!$H$5:$H$304,'المخالفات والرسوم'!$C$5:$C$304,$A28,'المخالفات والرسوم'!$E$5:$E$304,"درب",'المخالفات والرسوم'!$A$5:$A$304,"&gt;="&amp;$F$3,'المخالفات والرسوم'!$A$5:$A$304,"&lt;"&amp;$H$3))</f>
        <v/>
      </c>
      <c r="K28" s="20">
        <f>IF($A28="","",SUMIFS('سجل الحركة'!$R$5:$R$1004,'سجل الحركة'!$B$5:$B$1004,$A28,'سجل الحركة'!$A$5:$A$1004,"&gt;="&amp;$F$3,'سجل الحركة'!$A$5:$A$1004,"&lt;"&amp;$H$3)+SUMIFS('المخالفات والرسوم'!$H$5:$H$304,'المخالفات والرسوم'!$C$5:$C$304,$A28,'المخالفات والرسوم'!$E$5:$E$304,"مواقف السيارات*",'المخالفات والرسوم'!$A$5:$A$304,"&gt;="&amp;$F$3,'المخالفات والرسوم'!$A$5:$A$304,"&lt;"&amp;$H$3))</f>
        <v/>
      </c>
      <c r="L28" s="20">
        <f>IF($A28="","",SUMIFS('المخالفات والرسوم'!$H$5:$H$304,'المخالفات والرسوم'!$C$5:$C$304,$A28,'المخالفات والرسوم'!$E$5:$E$304,"مخالفة مرورية",'المخالفات والرسوم'!$A$5:$A$304,"&gt;="&amp;$F$3,'المخالفات والرسوم'!$A$5:$A$304,"&lt;"&amp;$H$3))</f>
        <v/>
      </c>
      <c r="M28" s="20">
        <f>IF($A28="","",SUMIFS('المخالفات والرسوم'!$H$5:$H$304,'المخالفات والرسوم'!$C$5:$C$304,$A28,'المخالفات والرسوم'!$E$5:$E$304,"أخرى",'المخالفات والرسوم'!$A$5:$A$304,"&gt;="&amp;$F$3,'المخالفات والرسوم'!$A$5:$A$304,"&lt;"&amp;$H$3))</f>
        <v/>
      </c>
      <c r="N28" s="20">
        <f>IF($A28="","",SUMIFS('الصيانة'!$G$5:$G$204,'الصيانة'!$B$5:$B$204,$A28,'الصيانة'!$A$5:$A$204,"&gt;="&amp;$F$3,'الصيانة'!$A$5:$A$204,"&lt;"&amp;$H$3))</f>
        <v/>
      </c>
      <c r="O28" s="20">
        <f>IF($A28="","",G28+I28+J28+K28+L28+M28+N28)</f>
        <v/>
      </c>
      <c r="P28" s="20">
        <f>IF(OR($A28="",N(D28)=0),"",O28/D28)</f>
        <v/>
      </c>
    </row>
    <row r="29">
      <c r="A29" s="12">
        <f>IF(INDEX('السيارات'!$A$5:$A$104,23)="","",INDEX('السيارات'!$A$5:$A$104,23))</f>
        <v/>
      </c>
      <c r="B29" s="12">
        <f>IF($A29="","",IFERROR(VLOOKUP($A29,'السيارات'!$A$5:$F$104,6,FALSE),""))</f>
        <v/>
      </c>
      <c r="C29" s="26">
        <f>IF($A29="","",COUNTIFS('سجل الحركة'!$B$5:$B$1004,$A29,'سجل الحركة'!$A$5:$A$1004,"&gt;="&amp;$F$3,'سجل الحركة'!$A$5:$A$1004,"&lt;"&amp;$H$3))</f>
        <v/>
      </c>
      <c r="D29" s="15">
        <f>IF($A29="","",SUMIFS('سجل الحركة'!$N$5:$N$1004,'سجل الحركة'!$B$5:$B$1004,$A29,'سجل الحركة'!$A$5:$A$1004,"&gt;="&amp;$F$3,'سجل الحركة'!$A$5:$A$1004,"&lt;"&amp;$H$3))</f>
        <v/>
      </c>
      <c r="E29" s="15">
        <f>IF($A29="","",SUMIFS('سجل الحركة'!$O$5:$O$1004,'سجل الحركة'!$B$5:$B$1004,$A29,'سجل الحركة'!$A$5:$A$1004,"&gt;="&amp;$F$3,'سجل الحركة'!$A$5:$A$1004,"&lt;"&amp;$H$3))</f>
        <v/>
      </c>
      <c r="F29" s="27">
        <f>IF($A29="","",SUMIFS('الوقود'!$G$5:$G$304,'الوقود'!$B$5:$B$304,$A29,'الوقود'!$A$5:$A$304,"&gt;="&amp;$F$3,'الوقود'!$A$5:$A$304,"&lt;"&amp;$H$3))</f>
        <v/>
      </c>
      <c r="G29" s="20">
        <f>IF($A29="","",SUMIFS('الوقود'!$H$5:$H$304,'الوقود'!$B$5:$B$304,$A29,'الوقود'!$A$5:$A$304,"&gt;="&amp;$F$3,'الوقود'!$A$5:$A$304,"&lt;"&amp;$H$3))</f>
        <v/>
      </c>
      <c r="H29" s="28">
        <f>IF(OR($A29="",N(D29)=0,N(F29)=0),"",F29/D29*100)</f>
        <v/>
      </c>
      <c r="I29" s="20">
        <f>IF($A29="","",SUMIFS('المخالفات والرسوم'!$H$5:$H$304,'المخالفات والرسوم'!$C$5:$C$304,$A29,'المخالفات والرسوم'!$E$5:$E$304,"سالك",'المخالفات والرسوم'!$A$5:$A$304,"&gt;="&amp;$F$3,'المخالفات والرسوم'!$A$5:$A$304,"&lt;"&amp;$H$3))</f>
        <v/>
      </c>
      <c r="J29" s="20">
        <f>IF($A29="","",SUMIFS('المخالفات والرسوم'!$H$5:$H$304,'المخالفات والرسوم'!$C$5:$C$304,$A29,'المخالفات والرسوم'!$E$5:$E$304,"درب",'المخالفات والرسوم'!$A$5:$A$304,"&gt;="&amp;$F$3,'المخالفات والرسوم'!$A$5:$A$304,"&lt;"&amp;$H$3))</f>
        <v/>
      </c>
      <c r="K29" s="20">
        <f>IF($A29="","",SUMIFS('سجل الحركة'!$R$5:$R$1004,'سجل الحركة'!$B$5:$B$1004,$A29,'سجل الحركة'!$A$5:$A$1004,"&gt;="&amp;$F$3,'سجل الحركة'!$A$5:$A$1004,"&lt;"&amp;$H$3)+SUMIFS('المخالفات والرسوم'!$H$5:$H$304,'المخالفات والرسوم'!$C$5:$C$304,$A29,'المخالفات والرسوم'!$E$5:$E$304,"مواقف السيارات*",'المخالفات والرسوم'!$A$5:$A$304,"&gt;="&amp;$F$3,'المخالفات والرسوم'!$A$5:$A$304,"&lt;"&amp;$H$3))</f>
        <v/>
      </c>
      <c r="L29" s="20">
        <f>IF($A29="","",SUMIFS('المخالفات والرسوم'!$H$5:$H$304,'المخالفات والرسوم'!$C$5:$C$304,$A29,'المخالفات والرسوم'!$E$5:$E$304,"مخالفة مرورية",'المخالفات والرسوم'!$A$5:$A$304,"&gt;="&amp;$F$3,'المخالفات والرسوم'!$A$5:$A$304,"&lt;"&amp;$H$3))</f>
        <v/>
      </c>
      <c r="M29" s="20">
        <f>IF($A29="","",SUMIFS('المخالفات والرسوم'!$H$5:$H$304,'المخالفات والرسوم'!$C$5:$C$304,$A29,'المخالفات والرسوم'!$E$5:$E$304,"أخرى",'المخالفات والرسوم'!$A$5:$A$304,"&gt;="&amp;$F$3,'المخالفات والرسوم'!$A$5:$A$304,"&lt;"&amp;$H$3))</f>
        <v/>
      </c>
      <c r="N29" s="20">
        <f>IF($A29="","",SUMIFS('الصيانة'!$G$5:$G$204,'الصيانة'!$B$5:$B$204,$A29,'الصيانة'!$A$5:$A$204,"&gt;="&amp;$F$3,'الصيانة'!$A$5:$A$204,"&lt;"&amp;$H$3))</f>
        <v/>
      </c>
      <c r="O29" s="20">
        <f>IF($A29="","",G29+I29+J29+K29+L29+M29+N29)</f>
        <v/>
      </c>
      <c r="P29" s="20">
        <f>IF(OR($A29="",N(D29)=0),"",O29/D29)</f>
        <v/>
      </c>
    </row>
    <row r="30">
      <c r="A30" s="12">
        <f>IF(INDEX('السيارات'!$A$5:$A$104,24)="","",INDEX('السيارات'!$A$5:$A$104,24))</f>
        <v/>
      </c>
      <c r="B30" s="12">
        <f>IF($A30="","",IFERROR(VLOOKUP($A30,'السيارات'!$A$5:$F$104,6,FALSE),""))</f>
        <v/>
      </c>
      <c r="C30" s="26">
        <f>IF($A30="","",COUNTIFS('سجل الحركة'!$B$5:$B$1004,$A30,'سجل الحركة'!$A$5:$A$1004,"&gt;="&amp;$F$3,'سجل الحركة'!$A$5:$A$1004,"&lt;"&amp;$H$3))</f>
        <v/>
      </c>
      <c r="D30" s="15">
        <f>IF($A30="","",SUMIFS('سجل الحركة'!$N$5:$N$1004,'سجل الحركة'!$B$5:$B$1004,$A30,'سجل الحركة'!$A$5:$A$1004,"&gt;="&amp;$F$3,'سجل الحركة'!$A$5:$A$1004,"&lt;"&amp;$H$3))</f>
        <v/>
      </c>
      <c r="E30" s="15">
        <f>IF($A30="","",SUMIFS('سجل الحركة'!$O$5:$O$1004,'سجل الحركة'!$B$5:$B$1004,$A30,'سجل الحركة'!$A$5:$A$1004,"&gt;="&amp;$F$3,'سجل الحركة'!$A$5:$A$1004,"&lt;"&amp;$H$3))</f>
        <v/>
      </c>
      <c r="F30" s="27">
        <f>IF($A30="","",SUMIFS('الوقود'!$G$5:$G$304,'الوقود'!$B$5:$B$304,$A30,'الوقود'!$A$5:$A$304,"&gt;="&amp;$F$3,'الوقود'!$A$5:$A$304,"&lt;"&amp;$H$3))</f>
        <v/>
      </c>
      <c r="G30" s="20">
        <f>IF($A30="","",SUMIFS('الوقود'!$H$5:$H$304,'الوقود'!$B$5:$B$304,$A30,'الوقود'!$A$5:$A$304,"&gt;="&amp;$F$3,'الوقود'!$A$5:$A$304,"&lt;"&amp;$H$3))</f>
        <v/>
      </c>
      <c r="H30" s="28">
        <f>IF(OR($A30="",N(D30)=0,N(F30)=0),"",F30/D30*100)</f>
        <v/>
      </c>
      <c r="I30" s="20">
        <f>IF($A30="","",SUMIFS('المخالفات والرسوم'!$H$5:$H$304,'المخالفات والرسوم'!$C$5:$C$304,$A30,'المخالفات والرسوم'!$E$5:$E$304,"سالك",'المخالفات والرسوم'!$A$5:$A$304,"&gt;="&amp;$F$3,'المخالفات والرسوم'!$A$5:$A$304,"&lt;"&amp;$H$3))</f>
        <v/>
      </c>
      <c r="J30" s="20">
        <f>IF($A30="","",SUMIFS('المخالفات والرسوم'!$H$5:$H$304,'المخالفات والرسوم'!$C$5:$C$304,$A30,'المخالفات والرسوم'!$E$5:$E$304,"درب",'المخالفات والرسوم'!$A$5:$A$304,"&gt;="&amp;$F$3,'المخالفات والرسوم'!$A$5:$A$304,"&lt;"&amp;$H$3))</f>
        <v/>
      </c>
      <c r="K30" s="20">
        <f>IF($A30="","",SUMIFS('سجل الحركة'!$R$5:$R$1004,'سجل الحركة'!$B$5:$B$1004,$A30,'سجل الحركة'!$A$5:$A$1004,"&gt;="&amp;$F$3,'سجل الحركة'!$A$5:$A$1004,"&lt;"&amp;$H$3)+SUMIFS('المخالفات والرسوم'!$H$5:$H$304,'المخالفات والرسوم'!$C$5:$C$304,$A30,'المخالفات والرسوم'!$E$5:$E$304,"مواقف السيارات*",'المخالفات والرسوم'!$A$5:$A$304,"&gt;="&amp;$F$3,'المخالفات والرسوم'!$A$5:$A$304,"&lt;"&amp;$H$3))</f>
        <v/>
      </c>
      <c r="L30" s="20">
        <f>IF($A30="","",SUMIFS('المخالفات والرسوم'!$H$5:$H$304,'المخالفات والرسوم'!$C$5:$C$304,$A30,'المخالفات والرسوم'!$E$5:$E$304,"مخالفة مرورية",'المخالفات والرسوم'!$A$5:$A$304,"&gt;="&amp;$F$3,'المخالفات والرسوم'!$A$5:$A$304,"&lt;"&amp;$H$3))</f>
        <v/>
      </c>
      <c r="M30" s="20">
        <f>IF($A30="","",SUMIFS('المخالفات والرسوم'!$H$5:$H$304,'المخالفات والرسوم'!$C$5:$C$304,$A30,'المخالفات والرسوم'!$E$5:$E$304,"أخرى",'المخالفات والرسوم'!$A$5:$A$304,"&gt;="&amp;$F$3,'المخالفات والرسوم'!$A$5:$A$304,"&lt;"&amp;$H$3))</f>
        <v/>
      </c>
      <c r="N30" s="20">
        <f>IF($A30="","",SUMIFS('الصيانة'!$G$5:$G$204,'الصيانة'!$B$5:$B$204,$A30,'الصيانة'!$A$5:$A$204,"&gt;="&amp;$F$3,'الصيانة'!$A$5:$A$204,"&lt;"&amp;$H$3))</f>
        <v/>
      </c>
      <c r="O30" s="20">
        <f>IF($A30="","",G30+I30+J30+K30+L30+M30+N30)</f>
        <v/>
      </c>
      <c r="P30" s="20">
        <f>IF(OR($A30="",N(D30)=0),"",O30/D30)</f>
        <v/>
      </c>
    </row>
    <row r="31">
      <c r="A31" s="12">
        <f>IF(INDEX('السيارات'!$A$5:$A$104,25)="","",INDEX('السيارات'!$A$5:$A$104,25))</f>
        <v/>
      </c>
      <c r="B31" s="12">
        <f>IF($A31="","",IFERROR(VLOOKUP($A31,'السيارات'!$A$5:$F$104,6,FALSE),""))</f>
        <v/>
      </c>
      <c r="C31" s="26">
        <f>IF($A31="","",COUNTIFS('سجل الحركة'!$B$5:$B$1004,$A31,'سجل الحركة'!$A$5:$A$1004,"&gt;="&amp;$F$3,'سجل الحركة'!$A$5:$A$1004,"&lt;"&amp;$H$3))</f>
        <v/>
      </c>
      <c r="D31" s="15">
        <f>IF($A31="","",SUMIFS('سجل الحركة'!$N$5:$N$1004,'سجل الحركة'!$B$5:$B$1004,$A31,'سجل الحركة'!$A$5:$A$1004,"&gt;="&amp;$F$3,'سجل الحركة'!$A$5:$A$1004,"&lt;"&amp;$H$3))</f>
        <v/>
      </c>
      <c r="E31" s="15">
        <f>IF($A31="","",SUMIFS('سجل الحركة'!$O$5:$O$1004,'سجل الحركة'!$B$5:$B$1004,$A31,'سجل الحركة'!$A$5:$A$1004,"&gt;="&amp;$F$3,'سجل الحركة'!$A$5:$A$1004,"&lt;"&amp;$H$3))</f>
        <v/>
      </c>
      <c r="F31" s="27">
        <f>IF($A31="","",SUMIFS('الوقود'!$G$5:$G$304,'الوقود'!$B$5:$B$304,$A31,'الوقود'!$A$5:$A$304,"&gt;="&amp;$F$3,'الوقود'!$A$5:$A$304,"&lt;"&amp;$H$3))</f>
        <v/>
      </c>
      <c r="G31" s="20">
        <f>IF($A31="","",SUMIFS('الوقود'!$H$5:$H$304,'الوقود'!$B$5:$B$304,$A31,'الوقود'!$A$5:$A$304,"&gt;="&amp;$F$3,'الوقود'!$A$5:$A$304,"&lt;"&amp;$H$3))</f>
        <v/>
      </c>
      <c r="H31" s="28">
        <f>IF(OR($A31="",N(D31)=0,N(F31)=0),"",F31/D31*100)</f>
        <v/>
      </c>
      <c r="I31" s="20">
        <f>IF($A31="","",SUMIFS('المخالفات والرسوم'!$H$5:$H$304,'المخالفات والرسوم'!$C$5:$C$304,$A31,'المخالفات والرسوم'!$E$5:$E$304,"سالك",'المخالفات والرسوم'!$A$5:$A$304,"&gt;="&amp;$F$3,'المخالفات والرسوم'!$A$5:$A$304,"&lt;"&amp;$H$3))</f>
        <v/>
      </c>
      <c r="J31" s="20">
        <f>IF($A31="","",SUMIFS('المخالفات والرسوم'!$H$5:$H$304,'المخالفات والرسوم'!$C$5:$C$304,$A31,'المخالفات والرسوم'!$E$5:$E$304,"درب",'المخالفات والرسوم'!$A$5:$A$304,"&gt;="&amp;$F$3,'المخالفات والرسوم'!$A$5:$A$304,"&lt;"&amp;$H$3))</f>
        <v/>
      </c>
      <c r="K31" s="20">
        <f>IF($A31="","",SUMIFS('سجل الحركة'!$R$5:$R$1004,'سجل الحركة'!$B$5:$B$1004,$A31,'سجل الحركة'!$A$5:$A$1004,"&gt;="&amp;$F$3,'سجل الحركة'!$A$5:$A$1004,"&lt;"&amp;$H$3)+SUMIFS('المخالفات والرسوم'!$H$5:$H$304,'المخالفات والرسوم'!$C$5:$C$304,$A31,'المخالفات والرسوم'!$E$5:$E$304,"مواقف السيارات*",'المخالفات والرسوم'!$A$5:$A$304,"&gt;="&amp;$F$3,'المخالفات والرسوم'!$A$5:$A$304,"&lt;"&amp;$H$3))</f>
        <v/>
      </c>
      <c r="L31" s="20">
        <f>IF($A31="","",SUMIFS('المخالفات والرسوم'!$H$5:$H$304,'المخالفات والرسوم'!$C$5:$C$304,$A31,'المخالفات والرسوم'!$E$5:$E$304,"مخالفة مرورية",'المخالفات والرسوم'!$A$5:$A$304,"&gt;="&amp;$F$3,'المخالفات والرسوم'!$A$5:$A$304,"&lt;"&amp;$H$3))</f>
        <v/>
      </c>
      <c r="M31" s="20">
        <f>IF($A31="","",SUMIFS('المخالفات والرسوم'!$H$5:$H$304,'المخالفات والرسوم'!$C$5:$C$304,$A31,'المخالفات والرسوم'!$E$5:$E$304,"أخرى",'المخالفات والرسوم'!$A$5:$A$304,"&gt;="&amp;$F$3,'المخالفات والرسوم'!$A$5:$A$304,"&lt;"&amp;$H$3))</f>
        <v/>
      </c>
      <c r="N31" s="20">
        <f>IF($A31="","",SUMIFS('الصيانة'!$G$5:$G$204,'الصيانة'!$B$5:$B$204,$A31,'الصيانة'!$A$5:$A$204,"&gt;="&amp;$F$3,'الصيانة'!$A$5:$A$204,"&lt;"&amp;$H$3))</f>
        <v/>
      </c>
      <c r="O31" s="20">
        <f>IF($A31="","",G31+I31+J31+K31+L31+M31+N31)</f>
        <v/>
      </c>
      <c r="P31" s="20">
        <f>IF(OR($A31="",N(D31)=0),"",O31/D31)</f>
        <v/>
      </c>
    </row>
    <row r="32">
      <c r="A32" s="12">
        <f>IF(INDEX('السيارات'!$A$5:$A$104,26)="","",INDEX('السيارات'!$A$5:$A$104,26))</f>
        <v/>
      </c>
      <c r="B32" s="12">
        <f>IF($A32="","",IFERROR(VLOOKUP($A32,'السيارات'!$A$5:$F$104,6,FALSE),""))</f>
        <v/>
      </c>
      <c r="C32" s="26">
        <f>IF($A32="","",COUNTIFS('سجل الحركة'!$B$5:$B$1004,$A32,'سجل الحركة'!$A$5:$A$1004,"&gt;="&amp;$F$3,'سجل الحركة'!$A$5:$A$1004,"&lt;"&amp;$H$3))</f>
        <v/>
      </c>
      <c r="D32" s="15">
        <f>IF($A32="","",SUMIFS('سجل الحركة'!$N$5:$N$1004,'سجل الحركة'!$B$5:$B$1004,$A32,'سجل الحركة'!$A$5:$A$1004,"&gt;="&amp;$F$3,'سجل الحركة'!$A$5:$A$1004,"&lt;"&amp;$H$3))</f>
        <v/>
      </c>
      <c r="E32" s="15">
        <f>IF($A32="","",SUMIFS('سجل الحركة'!$O$5:$O$1004,'سجل الحركة'!$B$5:$B$1004,$A32,'سجل الحركة'!$A$5:$A$1004,"&gt;="&amp;$F$3,'سجل الحركة'!$A$5:$A$1004,"&lt;"&amp;$H$3))</f>
        <v/>
      </c>
      <c r="F32" s="27">
        <f>IF($A32="","",SUMIFS('الوقود'!$G$5:$G$304,'الوقود'!$B$5:$B$304,$A32,'الوقود'!$A$5:$A$304,"&gt;="&amp;$F$3,'الوقود'!$A$5:$A$304,"&lt;"&amp;$H$3))</f>
        <v/>
      </c>
      <c r="G32" s="20">
        <f>IF($A32="","",SUMIFS('الوقود'!$H$5:$H$304,'الوقود'!$B$5:$B$304,$A32,'الوقود'!$A$5:$A$304,"&gt;="&amp;$F$3,'الوقود'!$A$5:$A$304,"&lt;"&amp;$H$3))</f>
        <v/>
      </c>
      <c r="H32" s="28">
        <f>IF(OR($A32="",N(D32)=0,N(F32)=0),"",F32/D32*100)</f>
        <v/>
      </c>
      <c r="I32" s="20">
        <f>IF($A32="","",SUMIFS('المخالفات والرسوم'!$H$5:$H$304,'المخالفات والرسوم'!$C$5:$C$304,$A32,'المخالفات والرسوم'!$E$5:$E$304,"سالك",'المخالفات والرسوم'!$A$5:$A$304,"&gt;="&amp;$F$3,'المخالفات والرسوم'!$A$5:$A$304,"&lt;"&amp;$H$3))</f>
        <v/>
      </c>
      <c r="J32" s="20">
        <f>IF($A32="","",SUMIFS('المخالفات والرسوم'!$H$5:$H$304,'المخالفات والرسوم'!$C$5:$C$304,$A32,'المخالفات والرسوم'!$E$5:$E$304,"درب",'المخالفات والرسوم'!$A$5:$A$304,"&gt;="&amp;$F$3,'المخالفات والرسوم'!$A$5:$A$304,"&lt;"&amp;$H$3))</f>
        <v/>
      </c>
      <c r="K32" s="20">
        <f>IF($A32="","",SUMIFS('سجل الحركة'!$R$5:$R$1004,'سجل الحركة'!$B$5:$B$1004,$A32,'سجل الحركة'!$A$5:$A$1004,"&gt;="&amp;$F$3,'سجل الحركة'!$A$5:$A$1004,"&lt;"&amp;$H$3)+SUMIFS('المخالفات والرسوم'!$H$5:$H$304,'المخالفات والرسوم'!$C$5:$C$304,$A32,'المخالفات والرسوم'!$E$5:$E$304,"مواقف السيارات*",'المخالفات والرسوم'!$A$5:$A$304,"&gt;="&amp;$F$3,'المخالفات والرسوم'!$A$5:$A$304,"&lt;"&amp;$H$3))</f>
        <v/>
      </c>
      <c r="L32" s="20">
        <f>IF($A32="","",SUMIFS('المخالفات والرسوم'!$H$5:$H$304,'المخالفات والرسوم'!$C$5:$C$304,$A32,'المخالفات والرسوم'!$E$5:$E$304,"مخالفة مرورية",'المخالفات والرسوم'!$A$5:$A$304,"&gt;="&amp;$F$3,'المخالفات والرسوم'!$A$5:$A$304,"&lt;"&amp;$H$3))</f>
        <v/>
      </c>
      <c r="M32" s="20">
        <f>IF($A32="","",SUMIFS('المخالفات والرسوم'!$H$5:$H$304,'المخالفات والرسوم'!$C$5:$C$304,$A32,'المخالفات والرسوم'!$E$5:$E$304,"أخرى",'المخالفات والرسوم'!$A$5:$A$304,"&gt;="&amp;$F$3,'المخالفات والرسوم'!$A$5:$A$304,"&lt;"&amp;$H$3))</f>
        <v/>
      </c>
      <c r="N32" s="20">
        <f>IF($A32="","",SUMIFS('الصيانة'!$G$5:$G$204,'الصيانة'!$B$5:$B$204,$A32,'الصيانة'!$A$5:$A$204,"&gt;="&amp;$F$3,'الصيانة'!$A$5:$A$204,"&lt;"&amp;$H$3))</f>
        <v/>
      </c>
      <c r="O32" s="20">
        <f>IF($A32="","",G32+I32+J32+K32+L32+M32+N32)</f>
        <v/>
      </c>
      <c r="P32" s="20">
        <f>IF(OR($A32="",N(D32)=0),"",O32/D32)</f>
        <v/>
      </c>
    </row>
    <row r="33">
      <c r="A33" s="12">
        <f>IF(INDEX('السيارات'!$A$5:$A$104,27)="","",INDEX('السيارات'!$A$5:$A$104,27))</f>
        <v/>
      </c>
      <c r="B33" s="12">
        <f>IF($A33="","",IFERROR(VLOOKUP($A33,'السيارات'!$A$5:$F$104,6,FALSE),""))</f>
        <v/>
      </c>
      <c r="C33" s="26">
        <f>IF($A33="","",COUNTIFS('سجل الحركة'!$B$5:$B$1004,$A33,'سجل الحركة'!$A$5:$A$1004,"&gt;="&amp;$F$3,'سجل الحركة'!$A$5:$A$1004,"&lt;"&amp;$H$3))</f>
        <v/>
      </c>
      <c r="D33" s="15">
        <f>IF($A33="","",SUMIFS('سجل الحركة'!$N$5:$N$1004,'سجل الحركة'!$B$5:$B$1004,$A33,'سجل الحركة'!$A$5:$A$1004,"&gt;="&amp;$F$3,'سجل الحركة'!$A$5:$A$1004,"&lt;"&amp;$H$3))</f>
        <v/>
      </c>
      <c r="E33" s="15">
        <f>IF($A33="","",SUMIFS('سجل الحركة'!$O$5:$O$1004,'سجل الحركة'!$B$5:$B$1004,$A33,'سجل الحركة'!$A$5:$A$1004,"&gt;="&amp;$F$3,'سجل الحركة'!$A$5:$A$1004,"&lt;"&amp;$H$3))</f>
        <v/>
      </c>
      <c r="F33" s="27">
        <f>IF($A33="","",SUMIFS('الوقود'!$G$5:$G$304,'الوقود'!$B$5:$B$304,$A33,'الوقود'!$A$5:$A$304,"&gt;="&amp;$F$3,'الوقود'!$A$5:$A$304,"&lt;"&amp;$H$3))</f>
        <v/>
      </c>
      <c r="G33" s="20">
        <f>IF($A33="","",SUMIFS('الوقود'!$H$5:$H$304,'الوقود'!$B$5:$B$304,$A33,'الوقود'!$A$5:$A$304,"&gt;="&amp;$F$3,'الوقود'!$A$5:$A$304,"&lt;"&amp;$H$3))</f>
        <v/>
      </c>
      <c r="H33" s="28">
        <f>IF(OR($A33="",N(D33)=0,N(F33)=0),"",F33/D33*100)</f>
        <v/>
      </c>
      <c r="I33" s="20">
        <f>IF($A33="","",SUMIFS('المخالفات والرسوم'!$H$5:$H$304,'المخالفات والرسوم'!$C$5:$C$304,$A33,'المخالفات والرسوم'!$E$5:$E$304,"سالك",'المخالفات والرسوم'!$A$5:$A$304,"&gt;="&amp;$F$3,'المخالفات والرسوم'!$A$5:$A$304,"&lt;"&amp;$H$3))</f>
        <v/>
      </c>
      <c r="J33" s="20">
        <f>IF($A33="","",SUMIFS('المخالفات والرسوم'!$H$5:$H$304,'المخالفات والرسوم'!$C$5:$C$304,$A33,'المخالفات والرسوم'!$E$5:$E$304,"درب",'المخالفات والرسوم'!$A$5:$A$304,"&gt;="&amp;$F$3,'المخالفات والرسوم'!$A$5:$A$304,"&lt;"&amp;$H$3))</f>
        <v/>
      </c>
      <c r="K33" s="20">
        <f>IF($A33="","",SUMIFS('سجل الحركة'!$R$5:$R$1004,'سجل الحركة'!$B$5:$B$1004,$A33,'سجل الحركة'!$A$5:$A$1004,"&gt;="&amp;$F$3,'سجل الحركة'!$A$5:$A$1004,"&lt;"&amp;$H$3)+SUMIFS('المخالفات والرسوم'!$H$5:$H$304,'المخالفات والرسوم'!$C$5:$C$304,$A33,'المخالفات والرسوم'!$E$5:$E$304,"مواقف السيارات*",'المخالفات والرسوم'!$A$5:$A$304,"&gt;="&amp;$F$3,'المخالفات والرسوم'!$A$5:$A$304,"&lt;"&amp;$H$3))</f>
        <v/>
      </c>
      <c r="L33" s="20">
        <f>IF($A33="","",SUMIFS('المخالفات والرسوم'!$H$5:$H$304,'المخالفات والرسوم'!$C$5:$C$304,$A33,'المخالفات والرسوم'!$E$5:$E$304,"مخالفة مرورية",'المخالفات والرسوم'!$A$5:$A$304,"&gt;="&amp;$F$3,'المخالفات والرسوم'!$A$5:$A$304,"&lt;"&amp;$H$3))</f>
        <v/>
      </c>
      <c r="M33" s="20">
        <f>IF($A33="","",SUMIFS('المخالفات والرسوم'!$H$5:$H$304,'المخالفات والرسوم'!$C$5:$C$304,$A33,'المخالفات والرسوم'!$E$5:$E$304,"أخرى",'المخالفات والرسوم'!$A$5:$A$304,"&gt;="&amp;$F$3,'المخالفات والرسوم'!$A$5:$A$304,"&lt;"&amp;$H$3))</f>
        <v/>
      </c>
      <c r="N33" s="20">
        <f>IF($A33="","",SUMIFS('الصيانة'!$G$5:$G$204,'الصيانة'!$B$5:$B$204,$A33,'الصيانة'!$A$5:$A$204,"&gt;="&amp;$F$3,'الصيانة'!$A$5:$A$204,"&lt;"&amp;$H$3))</f>
        <v/>
      </c>
      <c r="O33" s="20">
        <f>IF($A33="","",G33+I33+J33+K33+L33+M33+N33)</f>
        <v/>
      </c>
      <c r="P33" s="20">
        <f>IF(OR($A33="",N(D33)=0),"",O33/D33)</f>
        <v/>
      </c>
    </row>
    <row r="34">
      <c r="A34" s="12">
        <f>IF(INDEX('السيارات'!$A$5:$A$104,28)="","",INDEX('السيارات'!$A$5:$A$104,28))</f>
        <v/>
      </c>
      <c r="B34" s="12">
        <f>IF($A34="","",IFERROR(VLOOKUP($A34,'السيارات'!$A$5:$F$104,6,FALSE),""))</f>
        <v/>
      </c>
      <c r="C34" s="26">
        <f>IF($A34="","",COUNTIFS('سجل الحركة'!$B$5:$B$1004,$A34,'سجل الحركة'!$A$5:$A$1004,"&gt;="&amp;$F$3,'سجل الحركة'!$A$5:$A$1004,"&lt;"&amp;$H$3))</f>
        <v/>
      </c>
      <c r="D34" s="15">
        <f>IF($A34="","",SUMIFS('سجل الحركة'!$N$5:$N$1004,'سجل الحركة'!$B$5:$B$1004,$A34,'سجل الحركة'!$A$5:$A$1004,"&gt;="&amp;$F$3,'سجل الحركة'!$A$5:$A$1004,"&lt;"&amp;$H$3))</f>
        <v/>
      </c>
      <c r="E34" s="15">
        <f>IF($A34="","",SUMIFS('سجل الحركة'!$O$5:$O$1004,'سجل الحركة'!$B$5:$B$1004,$A34,'سجل الحركة'!$A$5:$A$1004,"&gt;="&amp;$F$3,'سجل الحركة'!$A$5:$A$1004,"&lt;"&amp;$H$3))</f>
        <v/>
      </c>
      <c r="F34" s="27">
        <f>IF($A34="","",SUMIFS('الوقود'!$G$5:$G$304,'الوقود'!$B$5:$B$304,$A34,'الوقود'!$A$5:$A$304,"&gt;="&amp;$F$3,'الوقود'!$A$5:$A$304,"&lt;"&amp;$H$3))</f>
        <v/>
      </c>
      <c r="G34" s="20">
        <f>IF($A34="","",SUMIFS('الوقود'!$H$5:$H$304,'الوقود'!$B$5:$B$304,$A34,'الوقود'!$A$5:$A$304,"&gt;="&amp;$F$3,'الوقود'!$A$5:$A$304,"&lt;"&amp;$H$3))</f>
        <v/>
      </c>
      <c r="H34" s="28">
        <f>IF(OR($A34="",N(D34)=0,N(F34)=0),"",F34/D34*100)</f>
        <v/>
      </c>
      <c r="I34" s="20">
        <f>IF($A34="","",SUMIFS('المخالفات والرسوم'!$H$5:$H$304,'المخالفات والرسوم'!$C$5:$C$304,$A34,'المخالفات والرسوم'!$E$5:$E$304,"سالك",'المخالفات والرسوم'!$A$5:$A$304,"&gt;="&amp;$F$3,'المخالفات والرسوم'!$A$5:$A$304,"&lt;"&amp;$H$3))</f>
        <v/>
      </c>
      <c r="J34" s="20">
        <f>IF($A34="","",SUMIFS('المخالفات والرسوم'!$H$5:$H$304,'المخالفات والرسوم'!$C$5:$C$304,$A34,'المخالفات والرسوم'!$E$5:$E$304,"درب",'المخالفات والرسوم'!$A$5:$A$304,"&gt;="&amp;$F$3,'المخالفات والرسوم'!$A$5:$A$304,"&lt;"&amp;$H$3))</f>
        <v/>
      </c>
      <c r="K34" s="20">
        <f>IF($A34="","",SUMIFS('سجل الحركة'!$R$5:$R$1004,'سجل الحركة'!$B$5:$B$1004,$A34,'سجل الحركة'!$A$5:$A$1004,"&gt;="&amp;$F$3,'سجل الحركة'!$A$5:$A$1004,"&lt;"&amp;$H$3)+SUMIFS('المخالفات والرسوم'!$H$5:$H$304,'المخالفات والرسوم'!$C$5:$C$304,$A34,'المخالفات والرسوم'!$E$5:$E$304,"مواقف السيارات*",'المخالفات والرسوم'!$A$5:$A$304,"&gt;="&amp;$F$3,'المخالفات والرسوم'!$A$5:$A$304,"&lt;"&amp;$H$3))</f>
        <v/>
      </c>
      <c r="L34" s="20">
        <f>IF($A34="","",SUMIFS('المخالفات والرسوم'!$H$5:$H$304,'المخالفات والرسوم'!$C$5:$C$304,$A34,'المخالفات والرسوم'!$E$5:$E$304,"مخالفة مرورية",'المخالفات والرسوم'!$A$5:$A$304,"&gt;="&amp;$F$3,'المخالفات والرسوم'!$A$5:$A$304,"&lt;"&amp;$H$3))</f>
        <v/>
      </c>
      <c r="M34" s="20">
        <f>IF($A34="","",SUMIFS('المخالفات والرسوم'!$H$5:$H$304,'المخالفات والرسوم'!$C$5:$C$304,$A34,'المخالفات والرسوم'!$E$5:$E$304,"أخرى",'المخالفات والرسوم'!$A$5:$A$304,"&gt;="&amp;$F$3,'المخالفات والرسوم'!$A$5:$A$304,"&lt;"&amp;$H$3))</f>
        <v/>
      </c>
      <c r="N34" s="20">
        <f>IF($A34="","",SUMIFS('الصيانة'!$G$5:$G$204,'الصيانة'!$B$5:$B$204,$A34,'الصيانة'!$A$5:$A$204,"&gt;="&amp;$F$3,'الصيانة'!$A$5:$A$204,"&lt;"&amp;$H$3))</f>
        <v/>
      </c>
      <c r="O34" s="20">
        <f>IF($A34="","",G34+I34+J34+K34+L34+M34+N34)</f>
        <v/>
      </c>
      <c r="P34" s="20">
        <f>IF(OR($A34="",N(D34)=0),"",O34/D34)</f>
        <v/>
      </c>
    </row>
    <row r="35">
      <c r="A35" s="12">
        <f>IF(INDEX('السيارات'!$A$5:$A$104,29)="","",INDEX('السيارات'!$A$5:$A$104,29))</f>
        <v/>
      </c>
      <c r="B35" s="12">
        <f>IF($A35="","",IFERROR(VLOOKUP($A35,'السيارات'!$A$5:$F$104,6,FALSE),""))</f>
        <v/>
      </c>
      <c r="C35" s="26">
        <f>IF($A35="","",COUNTIFS('سجل الحركة'!$B$5:$B$1004,$A35,'سجل الحركة'!$A$5:$A$1004,"&gt;="&amp;$F$3,'سجل الحركة'!$A$5:$A$1004,"&lt;"&amp;$H$3))</f>
        <v/>
      </c>
      <c r="D35" s="15">
        <f>IF($A35="","",SUMIFS('سجل الحركة'!$N$5:$N$1004,'سجل الحركة'!$B$5:$B$1004,$A35,'سجل الحركة'!$A$5:$A$1004,"&gt;="&amp;$F$3,'سجل الحركة'!$A$5:$A$1004,"&lt;"&amp;$H$3))</f>
        <v/>
      </c>
      <c r="E35" s="15">
        <f>IF($A35="","",SUMIFS('سجل الحركة'!$O$5:$O$1004,'سجل الحركة'!$B$5:$B$1004,$A35,'سجل الحركة'!$A$5:$A$1004,"&gt;="&amp;$F$3,'سجل الحركة'!$A$5:$A$1004,"&lt;"&amp;$H$3))</f>
        <v/>
      </c>
      <c r="F35" s="27">
        <f>IF($A35="","",SUMIFS('الوقود'!$G$5:$G$304,'الوقود'!$B$5:$B$304,$A35,'الوقود'!$A$5:$A$304,"&gt;="&amp;$F$3,'الوقود'!$A$5:$A$304,"&lt;"&amp;$H$3))</f>
        <v/>
      </c>
      <c r="G35" s="20">
        <f>IF($A35="","",SUMIFS('الوقود'!$H$5:$H$304,'الوقود'!$B$5:$B$304,$A35,'الوقود'!$A$5:$A$304,"&gt;="&amp;$F$3,'الوقود'!$A$5:$A$304,"&lt;"&amp;$H$3))</f>
        <v/>
      </c>
      <c r="H35" s="28">
        <f>IF(OR($A35="",N(D35)=0,N(F35)=0),"",F35/D35*100)</f>
        <v/>
      </c>
      <c r="I35" s="20">
        <f>IF($A35="","",SUMIFS('المخالفات والرسوم'!$H$5:$H$304,'المخالفات والرسوم'!$C$5:$C$304,$A35,'المخالفات والرسوم'!$E$5:$E$304,"سالك",'المخالفات والرسوم'!$A$5:$A$304,"&gt;="&amp;$F$3,'المخالفات والرسوم'!$A$5:$A$304,"&lt;"&amp;$H$3))</f>
        <v/>
      </c>
      <c r="J35" s="20">
        <f>IF($A35="","",SUMIFS('المخالفات والرسوم'!$H$5:$H$304,'المخالفات والرسوم'!$C$5:$C$304,$A35,'المخالفات والرسوم'!$E$5:$E$304,"درب",'المخالفات والرسوم'!$A$5:$A$304,"&gt;="&amp;$F$3,'المخالفات والرسوم'!$A$5:$A$304,"&lt;"&amp;$H$3))</f>
        <v/>
      </c>
      <c r="K35" s="20">
        <f>IF($A35="","",SUMIFS('سجل الحركة'!$R$5:$R$1004,'سجل الحركة'!$B$5:$B$1004,$A35,'سجل الحركة'!$A$5:$A$1004,"&gt;="&amp;$F$3,'سجل الحركة'!$A$5:$A$1004,"&lt;"&amp;$H$3)+SUMIFS('المخالفات والرسوم'!$H$5:$H$304,'المخالفات والرسوم'!$C$5:$C$304,$A35,'المخالفات والرسوم'!$E$5:$E$304,"مواقف السيارات*",'المخالفات والرسوم'!$A$5:$A$304,"&gt;="&amp;$F$3,'المخالفات والرسوم'!$A$5:$A$304,"&lt;"&amp;$H$3))</f>
        <v/>
      </c>
      <c r="L35" s="20">
        <f>IF($A35="","",SUMIFS('المخالفات والرسوم'!$H$5:$H$304,'المخالفات والرسوم'!$C$5:$C$304,$A35,'المخالفات والرسوم'!$E$5:$E$304,"مخالفة مرورية",'المخالفات والرسوم'!$A$5:$A$304,"&gt;="&amp;$F$3,'المخالفات والرسوم'!$A$5:$A$304,"&lt;"&amp;$H$3))</f>
        <v/>
      </c>
      <c r="M35" s="20">
        <f>IF($A35="","",SUMIFS('المخالفات والرسوم'!$H$5:$H$304,'المخالفات والرسوم'!$C$5:$C$304,$A35,'المخالفات والرسوم'!$E$5:$E$304,"أخرى",'المخالفات والرسوم'!$A$5:$A$304,"&gt;="&amp;$F$3,'المخالفات والرسوم'!$A$5:$A$304,"&lt;"&amp;$H$3))</f>
        <v/>
      </c>
      <c r="N35" s="20">
        <f>IF($A35="","",SUMIFS('الصيانة'!$G$5:$G$204,'الصيانة'!$B$5:$B$204,$A35,'الصيانة'!$A$5:$A$204,"&gt;="&amp;$F$3,'الصيانة'!$A$5:$A$204,"&lt;"&amp;$H$3))</f>
        <v/>
      </c>
      <c r="O35" s="20">
        <f>IF($A35="","",G35+I35+J35+K35+L35+M35+N35)</f>
        <v/>
      </c>
      <c r="P35" s="20">
        <f>IF(OR($A35="",N(D35)=0),"",O35/D35)</f>
        <v/>
      </c>
    </row>
    <row r="36">
      <c r="A36" s="12">
        <f>IF(INDEX('السيارات'!$A$5:$A$104,30)="","",INDEX('السيارات'!$A$5:$A$104,30))</f>
        <v/>
      </c>
      <c r="B36" s="12">
        <f>IF($A36="","",IFERROR(VLOOKUP($A36,'السيارات'!$A$5:$F$104,6,FALSE),""))</f>
        <v/>
      </c>
      <c r="C36" s="26">
        <f>IF($A36="","",COUNTIFS('سجل الحركة'!$B$5:$B$1004,$A36,'سجل الحركة'!$A$5:$A$1004,"&gt;="&amp;$F$3,'سجل الحركة'!$A$5:$A$1004,"&lt;"&amp;$H$3))</f>
        <v/>
      </c>
      <c r="D36" s="15">
        <f>IF($A36="","",SUMIFS('سجل الحركة'!$N$5:$N$1004,'سجل الحركة'!$B$5:$B$1004,$A36,'سجل الحركة'!$A$5:$A$1004,"&gt;="&amp;$F$3,'سجل الحركة'!$A$5:$A$1004,"&lt;"&amp;$H$3))</f>
        <v/>
      </c>
      <c r="E36" s="15">
        <f>IF($A36="","",SUMIFS('سجل الحركة'!$O$5:$O$1004,'سجل الحركة'!$B$5:$B$1004,$A36,'سجل الحركة'!$A$5:$A$1004,"&gt;="&amp;$F$3,'سجل الحركة'!$A$5:$A$1004,"&lt;"&amp;$H$3))</f>
        <v/>
      </c>
      <c r="F36" s="27">
        <f>IF($A36="","",SUMIFS('الوقود'!$G$5:$G$304,'الوقود'!$B$5:$B$304,$A36,'الوقود'!$A$5:$A$304,"&gt;="&amp;$F$3,'الوقود'!$A$5:$A$304,"&lt;"&amp;$H$3))</f>
        <v/>
      </c>
      <c r="G36" s="20">
        <f>IF($A36="","",SUMIFS('الوقود'!$H$5:$H$304,'الوقود'!$B$5:$B$304,$A36,'الوقود'!$A$5:$A$304,"&gt;="&amp;$F$3,'الوقود'!$A$5:$A$304,"&lt;"&amp;$H$3))</f>
        <v/>
      </c>
      <c r="H36" s="28">
        <f>IF(OR($A36="",N(D36)=0,N(F36)=0),"",F36/D36*100)</f>
        <v/>
      </c>
      <c r="I36" s="20">
        <f>IF($A36="","",SUMIFS('المخالفات والرسوم'!$H$5:$H$304,'المخالفات والرسوم'!$C$5:$C$304,$A36,'المخالفات والرسوم'!$E$5:$E$304,"سالك",'المخالفات والرسوم'!$A$5:$A$304,"&gt;="&amp;$F$3,'المخالفات والرسوم'!$A$5:$A$304,"&lt;"&amp;$H$3))</f>
        <v/>
      </c>
      <c r="J36" s="20">
        <f>IF($A36="","",SUMIFS('المخالفات والرسوم'!$H$5:$H$304,'المخالفات والرسوم'!$C$5:$C$304,$A36,'المخالفات والرسوم'!$E$5:$E$304,"درب",'المخالفات والرسوم'!$A$5:$A$304,"&gt;="&amp;$F$3,'المخالفات والرسوم'!$A$5:$A$304,"&lt;"&amp;$H$3))</f>
        <v/>
      </c>
      <c r="K36" s="20">
        <f>IF($A36="","",SUMIFS('سجل الحركة'!$R$5:$R$1004,'سجل الحركة'!$B$5:$B$1004,$A36,'سجل الحركة'!$A$5:$A$1004,"&gt;="&amp;$F$3,'سجل الحركة'!$A$5:$A$1004,"&lt;"&amp;$H$3)+SUMIFS('المخالفات والرسوم'!$H$5:$H$304,'المخالفات والرسوم'!$C$5:$C$304,$A36,'المخالفات والرسوم'!$E$5:$E$304,"مواقف السيارات*",'المخالفات والرسوم'!$A$5:$A$304,"&gt;="&amp;$F$3,'المخالفات والرسوم'!$A$5:$A$304,"&lt;"&amp;$H$3))</f>
        <v/>
      </c>
      <c r="L36" s="20">
        <f>IF($A36="","",SUMIFS('المخالفات والرسوم'!$H$5:$H$304,'المخالفات والرسوم'!$C$5:$C$304,$A36,'المخالفات والرسوم'!$E$5:$E$304,"مخالفة مرورية",'المخالفات والرسوم'!$A$5:$A$304,"&gt;="&amp;$F$3,'المخالفات والرسوم'!$A$5:$A$304,"&lt;"&amp;$H$3))</f>
        <v/>
      </c>
      <c r="M36" s="20">
        <f>IF($A36="","",SUMIFS('المخالفات والرسوم'!$H$5:$H$304,'المخالفات والرسوم'!$C$5:$C$304,$A36,'المخالفات والرسوم'!$E$5:$E$304,"أخرى",'المخالفات والرسوم'!$A$5:$A$304,"&gt;="&amp;$F$3,'المخالفات والرسوم'!$A$5:$A$304,"&lt;"&amp;$H$3))</f>
        <v/>
      </c>
      <c r="N36" s="20">
        <f>IF($A36="","",SUMIFS('الصيانة'!$G$5:$G$204,'الصيانة'!$B$5:$B$204,$A36,'الصيانة'!$A$5:$A$204,"&gt;="&amp;$F$3,'الصيانة'!$A$5:$A$204,"&lt;"&amp;$H$3))</f>
        <v/>
      </c>
      <c r="O36" s="20">
        <f>IF($A36="","",G36+I36+J36+K36+L36+M36+N36)</f>
        <v/>
      </c>
      <c r="P36" s="20">
        <f>IF(OR($A36="",N(D36)=0),"",O36/D36)</f>
        <v/>
      </c>
    </row>
    <row r="37">
      <c r="A37" s="12">
        <f>IF(INDEX('السيارات'!$A$5:$A$104,31)="","",INDEX('السيارات'!$A$5:$A$104,31))</f>
        <v/>
      </c>
      <c r="B37" s="12">
        <f>IF($A37="","",IFERROR(VLOOKUP($A37,'السيارات'!$A$5:$F$104,6,FALSE),""))</f>
        <v/>
      </c>
      <c r="C37" s="26">
        <f>IF($A37="","",COUNTIFS('سجل الحركة'!$B$5:$B$1004,$A37,'سجل الحركة'!$A$5:$A$1004,"&gt;="&amp;$F$3,'سجل الحركة'!$A$5:$A$1004,"&lt;"&amp;$H$3))</f>
        <v/>
      </c>
      <c r="D37" s="15">
        <f>IF($A37="","",SUMIFS('سجل الحركة'!$N$5:$N$1004,'سجل الحركة'!$B$5:$B$1004,$A37,'سجل الحركة'!$A$5:$A$1004,"&gt;="&amp;$F$3,'سجل الحركة'!$A$5:$A$1004,"&lt;"&amp;$H$3))</f>
        <v/>
      </c>
      <c r="E37" s="15">
        <f>IF($A37="","",SUMIFS('سجل الحركة'!$O$5:$O$1004,'سجل الحركة'!$B$5:$B$1004,$A37,'سجل الحركة'!$A$5:$A$1004,"&gt;="&amp;$F$3,'سجل الحركة'!$A$5:$A$1004,"&lt;"&amp;$H$3))</f>
        <v/>
      </c>
      <c r="F37" s="27">
        <f>IF($A37="","",SUMIFS('الوقود'!$G$5:$G$304,'الوقود'!$B$5:$B$304,$A37,'الوقود'!$A$5:$A$304,"&gt;="&amp;$F$3,'الوقود'!$A$5:$A$304,"&lt;"&amp;$H$3))</f>
        <v/>
      </c>
      <c r="G37" s="20">
        <f>IF($A37="","",SUMIFS('الوقود'!$H$5:$H$304,'الوقود'!$B$5:$B$304,$A37,'الوقود'!$A$5:$A$304,"&gt;="&amp;$F$3,'الوقود'!$A$5:$A$304,"&lt;"&amp;$H$3))</f>
        <v/>
      </c>
      <c r="H37" s="28">
        <f>IF(OR($A37="",N(D37)=0,N(F37)=0),"",F37/D37*100)</f>
        <v/>
      </c>
      <c r="I37" s="20">
        <f>IF($A37="","",SUMIFS('المخالفات والرسوم'!$H$5:$H$304,'المخالفات والرسوم'!$C$5:$C$304,$A37,'المخالفات والرسوم'!$E$5:$E$304,"سالك",'المخالفات والرسوم'!$A$5:$A$304,"&gt;="&amp;$F$3,'المخالفات والرسوم'!$A$5:$A$304,"&lt;"&amp;$H$3))</f>
        <v/>
      </c>
      <c r="J37" s="20">
        <f>IF($A37="","",SUMIFS('المخالفات والرسوم'!$H$5:$H$304,'المخالفات والرسوم'!$C$5:$C$304,$A37,'المخالفات والرسوم'!$E$5:$E$304,"درب",'المخالفات والرسوم'!$A$5:$A$304,"&gt;="&amp;$F$3,'المخالفات والرسوم'!$A$5:$A$304,"&lt;"&amp;$H$3))</f>
        <v/>
      </c>
      <c r="K37" s="20">
        <f>IF($A37="","",SUMIFS('سجل الحركة'!$R$5:$R$1004,'سجل الحركة'!$B$5:$B$1004,$A37,'سجل الحركة'!$A$5:$A$1004,"&gt;="&amp;$F$3,'سجل الحركة'!$A$5:$A$1004,"&lt;"&amp;$H$3)+SUMIFS('المخالفات والرسوم'!$H$5:$H$304,'المخالفات والرسوم'!$C$5:$C$304,$A37,'المخالفات والرسوم'!$E$5:$E$304,"مواقف السيارات*",'المخالفات والرسوم'!$A$5:$A$304,"&gt;="&amp;$F$3,'المخالفات والرسوم'!$A$5:$A$304,"&lt;"&amp;$H$3))</f>
        <v/>
      </c>
      <c r="L37" s="20">
        <f>IF($A37="","",SUMIFS('المخالفات والرسوم'!$H$5:$H$304,'المخالفات والرسوم'!$C$5:$C$304,$A37,'المخالفات والرسوم'!$E$5:$E$304,"مخالفة مرورية",'المخالفات والرسوم'!$A$5:$A$304,"&gt;="&amp;$F$3,'المخالفات والرسوم'!$A$5:$A$304,"&lt;"&amp;$H$3))</f>
        <v/>
      </c>
      <c r="M37" s="20">
        <f>IF($A37="","",SUMIFS('المخالفات والرسوم'!$H$5:$H$304,'المخالفات والرسوم'!$C$5:$C$304,$A37,'المخالفات والرسوم'!$E$5:$E$304,"أخرى",'المخالفات والرسوم'!$A$5:$A$304,"&gt;="&amp;$F$3,'المخالفات والرسوم'!$A$5:$A$304,"&lt;"&amp;$H$3))</f>
        <v/>
      </c>
      <c r="N37" s="20">
        <f>IF($A37="","",SUMIFS('الصيانة'!$G$5:$G$204,'الصيانة'!$B$5:$B$204,$A37,'الصيانة'!$A$5:$A$204,"&gt;="&amp;$F$3,'الصيانة'!$A$5:$A$204,"&lt;"&amp;$H$3))</f>
        <v/>
      </c>
      <c r="O37" s="20">
        <f>IF($A37="","",G37+I37+J37+K37+L37+M37+N37)</f>
        <v/>
      </c>
      <c r="P37" s="20">
        <f>IF(OR($A37="",N(D37)=0),"",O37/D37)</f>
        <v/>
      </c>
    </row>
    <row r="38">
      <c r="A38" s="12">
        <f>IF(INDEX('السيارات'!$A$5:$A$104,32)="","",INDEX('السيارات'!$A$5:$A$104,32))</f>
        <v/>
      </c>
      <c r="B38" s="12">
        <f>IF($A38="","",IFERROR(VLOOKUP($A38,'السيارات'!$A$5:$F$104,6,FALSE),""))</f>
        <v/>
      </c>
      <c r="C38" s="26">
        <f>IF($A38="","",COUNTIFS('سجل الحركة'!$B$5:$B$1004,$A38,'سجل الحركة'!$A$5:$A$1004,"&gt;="&amp;$F$3,'سجل الحركة'!$A$5:$A$1004,"&lt;"&amp;$H$3))</f>
        <v/>
      </c>
      <c r="D38" s="15">
        <f>IF($A38="","",SUMIFS('سجل الحركة'!$N$5:$N$1004,'سجل الحركة'!$B$5:$B$1004,$A38,'سجل الحركة'!$A$5:$A$1004,"&gt;="&amp;$F$3,'سجل الحركة'!$A$5:$A$1004,"&lt;"&amp;$H$3))</f>
        <v/>
      </c>
      <c r="E38" s="15">
        <f>IF($A38="","",SUMIFS('سجل الحركة'!$O$5:$O$1004,'سجل الحركة'!$B$5:$B$1004,$A38,'سجل الحركة'!$A$5:$A$1004,"&gt;="&amp;$F$3,'سجل الحركة'!$A$5:$A$1004,"&lt;"&amp;$H$3))</f>
        <v/>
      </c>
      <c r="F38" s="27">
        <f>IF($A38="","",SUMIFS('الوقود'!$G$5:$G$304,'الوقود'!$B$5:$B$304,$A38,'الوقود'!$A$5:$A$304,"&gt;="&amp;$F$3,'الوقود'!$A$5:$A$304,"&lt;"&amp;$H$3))</f>
        <v/>
      </c>
      <c r="G38" s="20">
        <f>IF($A38="","",SUMIFS('الوقود'!$H$5:$H$304,'الوقود'!$B$5:$B$304,$A38,'الوقود'!$A$5:$A$304,"&gt;="&amp;$F$3,'الوقود'!$A$5:$A$304,"&lt;"&amp;$H$3))</f>
        <v/>
      </c>
      <c r="H38" s="28">
        <f>IF(OR($A38="",N(D38)=0,N(F38)=0),"",F38/D38*100)</f>
        <v/>
      </c>
      <c r="I38" s="20">
        <f>IF($A38="","",SUMIFS('المخالفات والرسوم'!$H$5:$H$304,'المخالفات والرسوم'!$C$5:$C$304,$A38,'المخالفات والرسوم'!$E$5:$E$304,"سالك",'المخالفات والرسوم'!$A$5:$A$304,"&gt;="&amp;$F$3,'المخالفات والرسوم'!$A$5:$A$304,"&lt;"&amp;$H$3))</f>
        <v/>
      </c>
      <c r="J38" s="20">
        <f>IF($A38="","",SUMIFS('المخالفات والرسوم'!$H$5:$H$304,'المخالفات والرسوم'!$C$5:$C$304,$A38,'المخالفات والرسوم'!$E$5:$E$304,"درب",'المخالفات والرسوم'!$A$5:$A$304,"&gt;="&amp;$F$3,'المخالفات والرسوم'!$A$5:$A$304,"&lt;"&amp;$H$3))</f>
        <v/>
      </c>
      <c r="K38" s="20">
        <f>IF($A38="","",SUMIFS('سجل الحركة'!$R$5:$R$1004,'سجل الحركة'!$B$5:$B$1004,$A38,'سجل الحركة'!$A$5:$A$1004,"&gt;="&amp;$F$3,'سجل الحركة'!$A$5:$A$1004,"&lt;"&amp;$H$3)+SUMIFS('المخالفات والرسوم'!$H$5:$H$304,'المخالفات والرسوم'!$C$5:$C$304,$A38,'المخالفات والرسوم'!$E$5:$E$304,"مواقف السيارات*",'المخالفات والرسوم'!$A$5:$A$304,"&gt;="&amp;$F$3,'المخالفات والرسوم'!$A$5:$A$304,"&lt;"&amp;$H$3))</f>
        <v/>
      </c>
      <c r="L38" s="20">
        <f>IF($A38="","",SUMIFS('المخالفات والرسوم'!$H$5:$H$304,'المخالفات والرسوم'!$C$5:$C$304,$A38,'المخالفات والرسوم'!$E$5:$E$304,"مخالفة مرورية",'المخالفات والرسوم'!$A$5:$A$304,"&gt;="&amp;$F$3,'المخالفات والرسوم'!$A$5:$A$304,"&lt;"&amp;$H$3))</f>
        <v/>
      </c>
      <c r="M38" s="20">
        <f>IF($A38="","",SUMIFS('المخالفات والرسوم'!$H$5:$H$304,'المخالفات والرسوم'!$C$5:$C$304,$A38,'المخالفات والرسوم'!$E$5:$E$304,"أخرى",'المخالفات والرسوم'!$A$5:$A$304,"&gt;="&amp;$F$3,'المخالفات والرسوم'!$A$5:$A$304,"&lt;"&amp;$H$3))</f>
        <v/>
      </c>
      <c r="N38" s="20">
        <f>IF($A38="","",SUMIFS('الصيانة'!$G$5:$G$204,'الصيانة'!$B$5:$B$204,$A38,'الصيانة'!$A$5:$A$204,"&gt;="&amp;$F$3,'الصيانة'!$A$5:$A$204,"&lt;"&amp;$H$3))</f>
        <v/>
      </c>
      <c r="O38" s="20">
        <f>IF($A38="","",G38+I38+J38+K38+L38+M38+N38)</f>
        <v/>
      </c>
      <c r="P38" s="20">
        <f>IF(OR($A38="",N(D38)=0),"",O38/D38)</f>
        <v/>
      </c>
    </row>
    <row r="39">
      <c r="A39" s="12">
        <f>IF(INDEX('السيارات'!$A$5:$A$104,33)="","",INDEX('السيارات'!$A$5:$A$104,33))</f>
        <v/>
      </c>
      <c r="B39" s="12">
        <f>IF($A39="","",IFERROR(VLOOKUP($A39,'السيارات'!$A$5:$F$104,6,FALSE),""))</f>
        <v/>
      </c>
      <c r="C39" s="26">
        <f>IF($A39="","",COUNTIFS('سجل الحركة'!$B$5:$B$1004,$A39,'سجل الحركة'!$A$5:$A$1004,"&gt;="&amp;$F$3,'سجل الحركة'!$A$5:$A$1004,"&lt;"&amp;$H$3))</f>
        <v/>
      </c>
      <c r="D39" s="15">
        <f>IF($A39="","",SUMIFS('سجل الحركة'!$N$5:$N$1004,'سجل الحركة'!$B$5:$B$1004,$A39,'سجل الحركة'!$A$5:$A$1004,"&gt;="&amp;$F$3,'سجل الحركة'!$A$5:$A$1004,"&lt;"&amp;$H$3))</f>
        <v/>
      </c>
      <c r="E39" s="15">
        <f>IF($A39="","",SUMIFS('سجل الحركة'!$O$5:$O$1004,'سجل الحركة'!$B$5:$B$1004,$A39,'سجل الحركة'!$A$5:$A$1004,"&gt;="&amp;$F$3,'سجل الحركة'!$A$5:$A$1004,"&lt;"&amp;$H$3))</f>
        <v/>
      </c>
      <c r="F39" s="27">
        <f>IF($A39="","",SUMIFS('الوقود'!$G$5:$G$304,'الوقود'!$B$5:$B$304,$A39,'الوقود'!$A$5:$A$304,"&gt;="&amp;$F$3,'الوقود'!$A$5:$A$304,"&lt;"&amp;$H$3))</f>
        <v/>
      </c>
      <c r="G39" s="20">
        <f>IF($A39="","",SUMIFS('الوقود'!$H$5:$H$304,'الوقود'!$B$5:$B$304,$A39,'الوقود'!$A$5:$A$304,"&gt;="&amp;$F$3,'الوقود'!$A$5:$A$304,"&lt;"&amp;$H$3))</f>
        <v/>
      </c>
      <c r="H39" s="28">
        <f>IF(OR($A39="",N(D39)=0,N(F39)=0),"",F39/D39*100)</f>
        <v/>
      </c>
      <c r="I39" s="20">
        <f>IF($A39="","",SUMIFS('المخالفات والرسوم'!$H$5:$H$304,'المخالفات والرسوم'!$C$5:$C$304,$A39,'المخالفات والرسوم'!$E$5:$E$304,"سالك",'المخالفات والرسوم'!$A$5:$A$304,"&gt;="&amp;$F$3,'المخالفات والرسوم'!$A$5:$A$304,"&lt;"&amp;$H$3))</f>
        <v/>
      </c>
      <c r="J39" s="20">
        <f>IF($A39="","",SUMIFS('المخالفات والرسوم'!$H$5:$H$304,'المخالفات والرسوم'!$C$5:$C$304,$A39,'المخالفات والرسوم'!$E$5:$E$304,"درب",'المخالفات والرسوم'!$A$5:$A$304,"&gt;="&amp;$F$3,'المخالفات والرسوم'!$A$5:$A$304,"&lt;"&amp;$H$3))</f>
        <v/>
      </c>
      <c r="K39" s="20">
        <f>IF($A39="","",SUMIFS('سجل الحركة'!$R$5:$R$1004,'سجل الحركة'!$B$5:$B$1004,$A39,'سجل الحركة'!$A$5:$A$1004,"&gt;="&amp;$F$3,'سجل الحركة'!$A$5:$A$1004,"&lt;"&amp;$H$3)+SUMIFS('المخالفات والرسوم'!$H$5:$H$304,'المخالفات والرسوم'!$C$5:$C$304,$A39,'المخالفات والرسوم'!$E$5:$E$304,"مواقف السيارات*",'المخالفات والرسوم'!$A$5:$A$304,"&gt;="&amp;$F$3,'المخالفات والرسوم'!$A$5:$A$304,"&lt;"&amp;$H$3))</f>
        <v/>
      </c>
      <c r="L39" s="20">
        <f>IF($A39="","",SUMIFS('المخالفات والرسوم'!$H$5:$H$304,'المخالفات والرسوم'!$C$5:$C$304,$A39,'المخالفات والرسوم'!$E$5:$E$304,"مخالفة مرورية",'المخالفات والرسوم'!$A$5:$A$304,"&gt;="&amp;$F$3,'المخالفات والرسوم'!$A$5:$A$304,"&lt;"&amp;$H$3))</f>
        <v/>
      </c>
      <c r="M39" s="20">
        <f>IF($A39="","",SUMIFS('المخالفات والرسوم'!$H$5:$H$304,'المخالفات والرسوم'!$C$5:$C$304,$A39,'المخالفات والرسوم'!$E$5:$E$304,"أخرى",'المخالفات والرسوم'!$A$5:$A$304,"&gt;="&amp;$F$3,'المخالفات والرسوم'!$A$5:$A$304,"&lt;"&amp;$H$3))</f>
        <v/>
      </c>
      <c r="N39" s="20">
        <f>IF($A39="","",SUMIFS('الصيانة'!$G$5:$G$204,'الصيانة'!$B$5:$B$204,$A39,'الصيانة'!$A$5:$A$204,"&gt;="&amp;$F$3,'الصيانة'!$A$5:$A$204,"&lt;"&amp;$H$3))</f>
        <v/>
      </c>
      <c r="O39" s="20">
        <f>IF($A39="","",G39+I39+J39+K39+L39+M39+N39)</f>
        <v/>
      </c>
      <c r="P39" s="20">
        <f>IF(OR($A39="",N(D39)=0),"",O39/D39)</f>
        <v/>
      </c>
    </row>
    <row r="40">
      <c r="A40" s="12">
        <f>IF(INDEX('السيارات'!$A$5:$A$104,34)="","",INDEX('السيارات'!$A$5:$A$104,34))</f>
        <v/>
      </c>
      <c r="B40" s="12">
        <f>IF($A40="","",IFERROR(VLOOKUP($A40,'السيارات'!$A$5:$F$104,6,FALSE),""))</f>
        <v/>
      </c>
      <c r="C40" s="26">
        <f>IF($A40="","",COUNTIFS('سجل الحركة'!$B$5:$B$1004,$A40,'سجل الحركة'!$A$5:$A$1004,"&gt;="&amp;$F$3,'سجل الحركة'!$A$5:$A$1004,"&lt;"&amp;$H$3))</f>
        <v/>
      </c>
      <c r="D40" s="15">
        <f>IF($A40="","",SUMIFS('سجل الحركة'!$N$5:$N$1004,'سجل الحركة'!$B$5:$B$1004,$A40,'سجل الحركة'!$A$5:$A$1004,"&gt;="&amp;$F$3,'سجل الحركة'!$A$5:$A$1004,"&lt;"&amp;$H$3))</f>
        <v/>
      </c>
      <c r="E40" s="15">
        <f>IF($A40="","",SUMIFS('سجل الحركة'!$O$5:$O$1004,'سجل الحركة'!$B$5:$B$1004,$A40,'سجل الحركة'!$A$5:$A$1004,"&gt;="&amp;$F$3,'سجل الحركة'!$A$5:$A$1004,"&lt;"&amp;$H$3))</f>
        <v/>
      </c>
      <c r="F40" s="27">
        <f>IF($A40="","",SUMIFS('الوقود'!$G$5:$G$304,'الوقود'!$B$5:$B$304,$A40,'الوقود'!$A$5:$A$304,"&gt;="&amp;$F$3,'الوقود'!$A$5:$A$304,"&lt;"&amp;$H$3))</f>
        <v/>
      </c>
      <c r="G40" s="20">
        <f>IF($A40="","",SUMIFS('الوقود'!$H$5:$H$304,'الوقود'!$B$5:$B$304,$A40,'الوقود'!$A$5:$A$304,"&gt;="&amp;$F$3,'الوقود'!$A$5:$A$304,"&lt;"&amp;$H$3))</f>
        <v/>
      </c>
      <c r="H40" s="28">
        <f>IF(OR($A40="",N(D40)=0,N(F40)=0),"",F40/D40*100)</f>
        <v/>
      </c>
      <c r="I40" s="20">
        <f>IF($A40="","",SUMIFS('المخالفات والرسوم'!$H$5:$H$304,'المخالفات والرسوم'!$C$5:$C$304,$A40,'المخالفات والرسوم'!$E$5:$E$304,"سالك",'المخالفات والرسوم'!$A$5:$A$304,"&gt;="&amp;$F$3,'المخالفات والرسوم'!$A$5:$A$304,"&lt;"&amp;$H$3))</f>
        <v/>
      </c>
      <c r="J40" s="20">
        <f>IF($A40="","",SUMIFS('المخالفات والرسوم'!$H$5:$H$304,'المخالفات والرسوم'!$C$5:$C$304,$A40,'المخالفات والرسوم'!$E$5:$E$304,"درب",'المخالفات والرسوم'!$A$5:$A$304,"&gt;="&amp;$F$3,'المخالفات والرسوم'!$A$5:$A$304,"&lt;"&amp;$H$3))</f>
        <v/>
      </c>
      <c r="K40" s="20">
        <f>IF($A40="","",SUMIFS('سجل الحركة'!$R$5:$R$1004,'سجل الحركة'!$B$5:$B$1004,$A40,'سجل الحركة'!$A$5:$A$1004,"&gt;="&amp;$F$3,'سجل الحركة'!$A$5:$A$1004,"&lt;"&amp;$H$3)+SUMIFS('المخالفات والرسوم'!$H$5:$H$304,'المخالفات والرسوم'!$C$5:$C$304,$A40,'المخالفات والرسوم'!$E$5:$E$304,"مواقف السيارات*",'المخالفات والرسوم'!$A$5:$A$304,"&gt;="&amp;$F$3,'المخالفات والرسوم'!$A$5:$A$304,"&lt;"&amp;$H$3))</f>
        <v/>
      </c>
      <c r="L40" s="20">
        <f>IF($A40="","",SUMIFS('المخالفات والرسوم'!$H$5:$H$304,'المخالفات والرسوم'!$C$5:$C$304,$A40,'المخالفات والرسوم'!$E$5:$E$304,"مخالفة مرورية",'المخالفات والرسوم'!$A$5:$A$304,"&gt;="&amp;$F$3,'المخالفات والرسوم'!$A$5:$A$304,"&lt;"&amp;$H$3))</f>
        <v/>
      </c>
      <c r="M40" s="20">
        <f>IF($A40="","",SUMIFS('المخالفات والرسوم'!$H$5:$H$304,'المخالفات والرسوم'!$C$5:$C$304,$A40,'المخالفات والرسوم'!$E$5:$E$304,"أخرى",'المخالفات والرسوم'!$A$5:$A$304,"&gt;="&amp;$F$3,'المخالفات والرسوم'!$A$5:$A$304,"&lt;"&amp;$H$3))</f>
        <v/>
      </c>
      <c r="N40" s="20">
        <f>IF($A40="","",SUMIFS('الصيانة'!$G$5:$G$204,'الصيانة'!$B$5:$B$204,$A40,'الصيانة'!$A$5:$A$204,"&gt;="&amp;$F$3,'الصيانة'!$A$5:$A$204,"&lt;"&amp;$H$3))</f>
        <v/>
      </c>
      <c r="O40" s="20">
        <f>IF($A40="","",G40+I40+J40+K40+L40+M40+N40)</f>
        <v/>
      </c>
      <c r="P40" s="20">
        <f>IF(OR($A40="",N(D40)=0),"",O40/D40)</f>
        <v/>
      </c>
    </row>
    <row r="41">
      <c r="A41" s="12">
        <f>IF(INDEX('السيارات'!$A$5:$A$104,35)="","",INDEX('السيارات'!$A$5:$A$104,35))</f>
        <v/>
      </c>
      <c r="B41" s="12">
        <f>IF($A41="","",IFERROR(VLOOKUP($A41,'السيارات'!$A$5:$F$104,6,FALSE),""))</f>
        <v/>
      </c>
      <c r="C41" s="26">
        <f>IF($A41="","",COUNTIFS('سجل الحركة'!$B$5:$B$1004,$A41,'سجل الحركة'!$A$5:$A$1004,"&gt;="&amp;$F$3,'سجل الحركة'!$A$5:$A$1004,"&lt;"&amp;$H$3))</f>
        <v/>
      </c>
      <c r="D41" s="15">
        <f>IF($A41="","",SUMIFS('سجل الحركة'!$N$5:$N$1004,'سجل الحركة'!$B$5:$B$1004,$A41,'سجل الحركة'!$A$5:$A$1004,"&gt;="&amp;$F$3,'سجل الحركة'!$A$5:$A$1004,"&lt;"&amp;$H$3))</f>
        <v/>
      </c>
      <c r="E41" s="15">
        <f>IF($A41="","",SUMIFS('سجل الحركة'!$O$5:$O$1004,'سجل الحركة'!$B$5:$B$1004,$A41,'سجل الحركة'!$A$5:$A$1004,"&gt;="&amp;$F$3,'سجل الحركة'!$A$5:$A$1004,"&lt;"&amp;$H$3))</f>
        <v/>
      </c>
      <c r="F41" s="27">
        <f>IF($A41="","",SUMIFS('الوقود'!$G$5:$G$304,'الوقود'!$B$5:$B$304,$A41,'الوقود'!$A$5:$A$304,"&gt;="&amp;$F$3,'الوقود'!$A$5:$A$304,"&lt;"&amp;$H$3))</f>
        <v/>
      </c>
      <c r="G41" s="20">
        <f>IF($A41="","",SUMIFS('الوقود'!$H$5:$H$304,'الوقود'!$B$5:$B$304,$A41,'الوقود'!$A$5:$A$304,"&gt;="&amp;$F$3,'الوقود'!$A$5:$A$304,"&lt;"&amp;$H$3))</f>
        <v/>
      </c>
      <c r="H41" s="28">
        <f>IF(OR($A41="",N(D41)=0,N(F41)=0),"",F41/D41*100)</f>
        <v/>
      </c>
      <c r="I41" s="20">
        <f>IF($A41="","",SUMIFS('المخالفات والرسوم'!$H$5:$H$304,'المخالفات والرسوم'!$C$5:$C$304,$A41,'المخالفات والرسوم'!$E$5:$E$304,"سالك",'المخالفات والرسوم'!$A$5:$A$304,"&gt;="&amp;$F$3,'المخالفات والرسوم'!$A$5:$A$304,"&lt;"&amp;$H$3))</f>
        <v/>
      </c>
      <c r="J41" s="20">
        <f>IF($A41="","",SUMIFS('المخالفات والرسوم'!$H$5:$H$304,'المخالفات والرسوم'!$C$5:$C$304,$A41,'المخالفات والرسوم'!$E$5:$E$304,"درب",'المخالفات والرسوم'!$A$5:$A$304,"&gt;="&amp;$F$3,'المخالفات والرسوم'!$A$5:$A$304,"&lt;"&amp;$H$3))</f>
        <v/>
      </c>
      <c r="K41" s="20">
        <f>IF($A41="","",SUMIFS('سجل الحركة'!$R$5:$R$1004,'سجل الحركة'!$B$5:$B$1004,$A41,'سجل الحركة'!$A$5:$A$1004,"&gt;="&amp;$F$3,'سجل الحركة'!$A$5:$A$1004,"&lt;"&amp;$H$3)+SUMIFS('المخالفات والرسوم'!$H$5:$H$304,'المخالفات والرسوم'!$C$5:$C$304,$A41,'المخالفات والرسوم'!$E$5:$E$304,"مواقف السيارات*",'المخالفات والرسوم'!$A$5:$A$304,"&gt;="&amp;$F$3,'المخالفات والرسوم'!$A$5:$A$304,"&lt;"&amp;$H$3))</f>
        <v/>
      </c>
      <c r="L41" s="20">
        <f>IF($A41="","",SUMIFS('المخالفات والرسوم'!$H$5:$H$304,'المخالفات والرسوم'!$C$5:$C$304,$A41,'المخالفات والرسوم'!$E$5:$E$304,"مخالفة مرورية",'المخالفات والرسوم'!$A$5:$A$304,"&gt;="&amp;$F$3,'المخالفات والرسوم'!$A$5:$A$304,"&lt;"&amp;$H$3))</f>
        <v/>
      </c>
      <c r="M41" s="20">
        <f>IF($A41="","",SUMIFS('المخالفات والرسوم'!$H$5:$H$304,'المخالفات والرسوم'!$C$5:$C$304,$A41,'المخالفات والرسوم'!$E$5:$E$304,"أخرى",'المخالفات والرسوم'!$A$5:$A$304,"&gt;="&amp;$F$3,'المخالفات والرسوم'!$A$5:$A$304,"&lt;"&amp;$H$3))</f>
        <v/>
      </c>
      <c r="N41" s="20">
        <f>IF($A41="","",SUMIFS('الصيانة'!$G$5:$G$204,'الصيانة'!$B$5:$B$204,$A41,'الصيانة'!$A$5:$A$204,"&gt;="&amp;$F$3,'الصيانة'!$A$5:$A$204,"&lt;"&amp;$H$3))</f>
        <v/>
      </c>
      <c r="O41" s="20">
        <f>IF($A41="","",G41+I41+J41+K41+L41+M41+N41)</f>
        <v/>
      </c>
      <c r="P41" s="20">
        <f>IF(OR($A41="",N(D41)=0),"",O41/D41)</f>
        <v/>
      </c>
    </row>
    <row r="42">
      <c r="A42" s="12">
        <f>IF(INDEX('السيارات'!$A$5:$A$104,36)="","",INDEX('السيارات'!$A$5:$A$104,36))</f>
        <v/>
      </c>
      <c r="B42" s="12">
        <f>IF($A42="","",IFERROR(VLOOKUP($A42,'السيارات'!$A$5:$F$104,6,FALSE),""))</f>
        <v/>
      </c>
      <c r="C42" s="26">
        <f>IF($A42="","",COUNTIFS('سجل الحركة'!$B$5:$B$1004,$A42,'سجل الحركة'!$A$5:$A$1004,"&gt;="&amp;$F$3,'سجل الحركة'!$A$5:$A$1004,"&lt;"&amp;$H$3))</f>
        <v/>
      </c>
      <c r="D42" s="15">
        <f>IF($A42="","",SUMIFS('سجل الحركة'!$N$5:$N$1004,'سجل الحركة'!$B$5:$B$1004,$A42,'سجل الحركة'!$A$5:$A$1004,"&gt;="&amp;$F$3,'سجل الحركة'!$A$5:$A$1004,"&lt;"&amp;$H$3))</f>
        <v/>
      </c>
      <c r="E42" s="15">
        <f>IF($A42="","",SUMIFS('سجل الحركة'!$O$5:$O$1004,'سجل الحركة'!$B$5:$B$1004,$A42,'سجل الحركة'!$A$5:$A$1004,"&gt;="&amp;$F$3,'سجل الحركة'!$A$5:$A$1004,"&lt;"&amp;$H$3))</f>
        <v/>
      </c>
      <c r="F42" s="27">
        <f>IF($A42="","",SUMIFS('الوقود'!$G$5:$G$304,'الوقود'!$B$5:$B$304,$A42,'الوقود'!$A$5:$A$304,"&gt;="&amp;$F$3,'الوقود'!$A$5:$A$304,"&lt;"&amp;$H$3))</f>
        <v/>
      </c>
      <c r="G42" s="20">
        <f>IF($A42="","",SUMIFS('الوقود'!$H$5:$H$304,'الوقود'!$B$5:$B$304,$A42,'الوقود'!$A$5:$A$304,"&gt;="&amp;$F$3,'الوقود'!$A$5:$A$304,"&lt;"&amp;$H$3))</f>
        <v/>
      </c>
      <c r="H42" s="28">
        <f>IF(OR($A42="",N(D42)=0,N(F42)=0),"",F42/D42*100)</f>
        <v/>
      </c>
      <c r="I42" s="20">
        <f>IF($A42="","",SUMIFS('المخالفات والرسوم'!$H$5:$H$304,'المخالفات والرسوم'!$C$5:$C$304,$A42,'المخالفات والرسوم'!$E$5:$E$304,"سالك",'المخالفات والرسوم'!$A$5:$A$304,"&gt;="&amp;$F$3,'المخالفات والرسوم'!$A$5:$A$304,"&lt;"&amp;$H$3))</f>
        <v/>
      </c>
      <c r="J42" s="20">
        <f>IF($A42="","",SUMIFS('المخالفات والرسوم'!$H$5:$H$304,'المخالفات والرسوم'!$C$5:$C$304,$A42,'المخالفات والرسوم'!$E$5:$E$304,"درب",'المخالفات والرسوم'!$A$5:$A$304,"&gt;="&amp;$F$3,'المخالفات والرسوم'!$A$5:$A$304,"&lt;"&amp;$H$3))</f>
        <v/>
      </c>
      <c r="K42" s="20">
        <f>IF($A42="","",SUMIFS('سجل الحركة'!$R$5:$R$1004,'سجل الحركة'!$B$5:$B$1004,$A42,'سجل الحركة'!$A$5:$A$1004,"&gt;="&amp;$F$3,'سجل الحركة'!$A$5:$A$1004,"&lt;"&amp;$H$3)+SUMIFS('المخالفات والرسوم'!$H$5:$H$304,'المخالفات والرسوم'!$C$5:$C$304,$A42,'المخالفات والرسوم'!$E$5:$E$304,"مواقف السيارات*",'المخالفات والرسوم'!$A$5:$A$304,"&gt;="&amp;$F$3,'المخالفات والرسوم'!$A$5:$A$304,"&lt;"&amp;$H$3))</f>
        <v/>
      </c>
      <c r="L42" s="20">
        <f>IF($A42="","",SUMIFS('المخالفات والرسوم'!$H$5:$H$304,'المخالفات والرسوم'!$C$5:$C$304,$A42,'المخالفات والرسوم'!$E$5:$E$304,"مخالفة مرورية",'المخالفات والرسوم'!$A$5:$A$304,"&gt;="&amp;$F$3,'المخالفات والرسوم'!$A$5:$A$304,"&lt;"&amp;$H$3))</f>
        <v/>
      </c>
      <c r="M42" s="20">
        <f>IF($A42="","",SUMIFS('المخالفات والرسوم'!$H$5:$H$304,'المخالفات والرسوم'!$C$5:$C$304,$A42,'المخالفات والرسوم'!$E$5:$E$304,"أخرى",'المخالفات والرسوم'!$A$5:$A$304,"&gt;="&amp;$F$3,'المخالفات والرسوم'!$A$5:$A$304,"&lt;"&amp;$H$3))</f>
        <v/>
      </c>
      <c r="N42" s="20">
        <f>IF($A42="","",SUMIFS('الصيانة'!$G$5:$G$204,'الصيانة'!$B$5:$B$204,$A42,'الصيانة'!$A$5:$A$204,"&gt;="&amp;$F$3,'الصيانة'!$A$5:$A$204,"&lt;"&amp;$H$3))</f>
        <v/>
      </c>
      <c r="O42" s="20">
        <f>IF($A42="","",G42+I42+J42+K42+L42+M42+N42)</f>
        <v/>
      </c>
      <c r="P42" s="20">
        <f>IF(OR($A42="",N(D42)=0),"",O42/D42)</f>
        <v/>
      </c>
    </row>
    <row r="43">
      <c r="A43" s="12">
        <f>IF(INDEX('السيارات'!$A$5:$A$104,37)="","",INDEX('السيارات'!$A$5:$A$104,37))</f>
        <v/>
      </c>
      <c r="B43" s="12">
        <f>IF($A43="","",IFERROR(VLOOKUP($A43,'السيارات'!$A$5:$F$104,6,FALSE),""))</f>
        <v/>
      </c>
      <c r="C43" s="26">
        <f>IF($A43="","",COUNTIFS('سجل الحركة'!$B$5:$B$1004,$A43,'سجل الحركة'!$A$5:$A$1004,"&gt;="&amp;$F$3,'سجل الحركة'!$A$5:$A$1004,"&lt;"&amp;$H$3))</f>
        <v/>
      </c>
      <c r="D43" s="15">
        <f>IF($A43="","",SUMIFS('سجل الحركة'!$N$5:$N$1004,'سجل الحركة'!$B$5:$B$1004,$A43,'سجل الحركة'!$A$5:$A$1004,"&gt;="&amp;$F$3,'سجل الحركة'!$A$5:$A$1004,"&lt;"&amp;$H$3))</f>
        <v/>
      </c>
      <c r="E43" s="15">
        <f>IF($A43="","",SUMIFS('سجل الحركة'!$O$5:$O$1004,'سجل الحركة'!$B$5:$B$1004,$A43,'سجل الحركة'!$A$5:$A$1004,"&gt;="&amp;$F$3,'سجل الحركة'!$A$5:$A$1004,"&lt;"&amp;$H$3))</f>
        <v/>
      </c>
      <c r="F43" s="27">
        <f>IF($A43="","",SUMIFS('الوقود'!$G$5:$G$304,'الوقود'!$B$5:$B$304,$A43,'الوقود'!$A$5:$A$304,"&gt;="&amp;$F$3,'الوقود'!$A$5:$A$304,"&lt;"&amp;$H$3))</f>
        <v/>
      </c>
      <c r="G43" s="20">
        <f>IF($A43="","",SUMIFS('الوقود'!$H$5:$H$304,'الوقود'!$B$5:$B$304,$A43,'الوقود'!$A$5:$A$304,"&gt;="&amp;$F$3,'الوقود'!$A$5:$A$304,"&lt;"&amp;$H$3))</f>
        <v/>
      </c>
      <c r="H43" s="28">
        <f>IF(OR($A43="",N(D43)=0,N(F43)=0),"",F43/D43*100)</f>
        <v/>
      </c>
      <c r="I43" s="20">
        <f>IF($A43="","",SUMIFS('المخالفات والرسوم'!$H$5:$H$304,'المخالفات والرسوم'!$C$5:$C$304,$A43,'المخالفات والرسوم'!$E$5:$E$304,"سالك",'المخالفات والرسوم'!$A$5:$A$304,"&gt;="&amp;$F$3,'المخالفات والرسوم'!$A$5:$A$304,"&lt;"&amp;$H$3))</f>
        <v/>
      </c>
      <c r="J43" s="20">
        <f>IF($A43="","",SUMIFS('المخالفات والرسوم'!$H$5:$H$304,'المخالفات والرسوم'!$C$5:$C$304,$A43,'المخالفات والرسوم'!$E$5:$E$304,"درب",'المخالفات والرسوم'!$A$5:$A$304,"&gt;="&amp;$F$3,'المخالفات والرسوم'!$A$5:$A$304,"&lt;"&amp;$H$3))</f>
        <v/>
      </c>
      <c r="K43" s="20">
        <f>IF($A43="","",SUMIFS('سجل الحركة'!$R$5:$R$1004,'سجل الحركة'!$B$5:$B$1004,$A43,'سجل الحركة'!$A$5:$A$1004,"&gt;="&amp;$F$3,'سجل الحركة'!$A$5:$A$1004,"&lt;"&amp;$H$3)+SUMIFS('المخالفات والرسوم'!$H$5:$H$304,'المخالفات والرسوم'!$C$5:$C$304,$A43,'المخالفات والرسوم'!$E$5:$E$304,"مواقف السيارات*",'المخالفات والرسوم'!$A$5:$A$304,"&gt;="&amp;$F$3,'المخالفات والرسوم'!$A$5:$A$304,"&lt;"&amp;$H$3))</f>
        <v/>
      </c>
      <c r="L43" s="20">
        <f>IF($A43="","",SUMIFS('المخالفات والرسوم'!$H$5:$H$304,'المخالفات والرسوم'!$C$5:$C$304,$A43,'المخالفات والرسوم'!$E$5:$E$304,"مخالفة مرورية",'المخالفات والرسوم'!$A$5:$A$304,"&gt;="&amp;$F$3,'المخالفات والرسوم'!$A$5:$A$304,"&lt;"&amp;$H$3))</f>
        <v/>
      </c>
      <c r="M43" s="20">
        <f>IF($A43="","",SUMIFS('المخالفات والرسوم'!$H$5:$H$304,'المخالفات والرسوم'!$C$5:$C$304,$A43,'المخالفات والرسوم'!$E$5:$E$304,"أخرى",'المخالفات والرسوم'!$A$5:$A$304,"&gt;="&amp;$F$3,'المخالفات والرسوم'!$A$5:$A$304,"&lt;"&amp;$H$3))</f>
        <v/>
      </c>
      <c r="N43" s="20">
        <f>IF($A43="","",SUMIFS('الصيانة'!$G$5:$G$204,'الصيانة'!$B$5:$B$204,$A43,'الصيانة'!$A$5:$A$204,"&gt;="&amp;$F$3,'الصيانة'!$A$5:$A$204,"&lt;"&amp;$H$3))</f>
        <v/>
      </c>
      <c r="O43" s="20">
        <f>IF($A43="","",G43+I43+J43+K43+L43+M43+N43)</f>
        <v/>
      </c>
      <c r="P43" s="20">
        <f>IF(OR($A43="",N(D43)=0),"",O43/D43)</f>
        <v/>
      </c>
    </row>
    <row r="44">
      <c r="A44" s="12">
        <f>IF(INDEX('السيارات'!$A$5:$A$104,38)="","",INDEX('السيارات'!$A$5:$A$104,38))</f>
        <v/>
      </c>
      <c r="B44" s="12">
        <f>IF($A44="","",IFERROR(VLOOKUP($A44,'السيارات'!$A$5:$F$104,6,FALSE),""))</f>
        <v/>
      </c>
      <c r="C44" s="26">
        <f>IF($A44="","",COUNTIFS('سجل الحركة'!$B$5:$B$1004,$A44,'سجل الحركة'!$A$5:$A$1004,"&gt;="&amp;$F$3,'سجل الحركة'!$A$5:$A$1004,"&lt;"&amp;$H$3))</f>
        <v/>
      </c>
      <c r="D44" s="15">
        <f>IF($A44="","",SUMIFS('سجل الحركة'!$N$5:$N$1004,'سجل الحركة'!$B$5:$B$1004,$A44,'سجل الحركة'!$A$5:$A$1004,"&gt;="&amp;$F$3,'سجل الحركة'!$A$5:$A$1004,"&lt;"&amp;$H$3))</f>
        <v/>
      </c>
      <c r="E44" s="15">
        <f>IF($A44="","",SUMIFS('سجل الحركة'!$O$5:$O$1004,'سجل الحركة'!$B$5:$B$1004,$A44,'سجل الحركة'!$A$5:$A$1004,"&gt;="&amp;$F$3,'سجل الحركة'!$A$5:$A$1004,"&lt;"&amp;$H$3))</f>
        <v/>
      </c>
      <c r="F44" s="27">
        <f>IF($A44="","",SUMIFS('الوقود'!$G$5:$G$304,'الوقود'!$B$5:$B$304,$A44,'الوقود'!$A$5:$A$304,"&gt;="&amp;$F$3,'الوقود'!$A$5:$A$304,"&lt;"&amp;$H$3))</f>
        <v/>
      </c>
      <c r="G44" s="20">
        <f>IF($A44="","",SUMIFS('الوقود'!$H$5:$H$304,'الوقود'!$B$5:$B$304,$A44,'الوقود'!$A$5:$A$304,"&gt;="&amp;$F$3,'الوقود'!$A$5:$A$304,"&lt;"&amp;$H$3))</f>
        <v/>
      </c>
      <c r="H44" s="28">
        <f>IF(OR($A44="",N(D44)=0,N(F44)=0),"",F44/D44*100)</f>
        <v/>
      </c>
      <c r="I44" s="20">
        <f>IF($A44="","",SUMIFS('المخالفات والرسوم'!$H$5:$H$304,'المخالفات والرسوم'!$C$5:$C$304,$A44,'المخالفات والرسوم'!$E$5:$E$304,"سالك",'المخالفات والرسوم'!$A$5:$A$304,"&gt;="&amp;$F$3,'المخالفات والرسوم'!$A$5:$A$304,"&lt;"&amp;$H$3))</f>
        <v/>
      </c>
      <c r="J44" s="20">
        <f>IF($A44="","",SUMIFS('المخالفات والرسوم'!$H$5:$H$304,'المخالفات والرسوم'!$C$5:$C$304,$A44,'المخالفات والرسوم'!$E$5:$E$304,"درب",'المخالفات والرسوم'!$A$5:$A$304,"&gt;="&amp;$F$3,'المخالفات والرسوم'!$A$5:$A$304,"&lt;"&amp;$H$3))</f>
        <v/>
      </c>
      <c r="K44" s="20">
        <f>IF($A44="","",SUMIFS('سجل الحركة'!$R$5:$R$1004,'سجل الحركة'!$B$5:$B$1004,$A44,'سجل الحركة'!$A$5:$A$1004,"&gt;="&amp;$F$3,'سجل الحركة'!$A$5:$A$1004,"&lt;"&amp;$H$3)+SUMIFS('المخالفات والرسوم'!$H$5:$H$304,'المخالفات والرسوم'!$C$5:$C$304,$A44,'المخالفات والرسوم'!$E$5:$E$304,"مواقف السيارات*",'المخالفات والرسوم'!$A$5:$A$304,"&gt;="&amp;$F$3,'المخالفات والرسوم'!$A$5:$A$304,"&lt;"&amp;$H$3))</f>
        <v/>
      </c>
      <c r="L44" s="20">
        <f>IF($A44="","",SUMIFS('المخالفات والرسوم'!$H$5:$H$304,'المخالفات والرسوم'!$C$5:$C$304,$A44,'المخالفات والرسوم'!$E$5:$E$304,"مخالفة مرورية",'المخالفات والرسوم'!$A$5:$A$304,"&gt;="&amp;$F$3,'المخالفات والرسوم'!$A$5:$A$304,"&lt;"&amp;$H$3))</f>
        <v/>
      </c>
      <c r="M44" s="20">
        <f>IF($A44="","",SUMIFS('المخالفات والرسوم'!$H$5:$H$304,'المخالفات والرسوم'!$C$5:$C$304,$A44,'المخالفات والرسوم'!$E$5:$E$304,"أخرى",'المخالفات والرسوم'!$A$5:$A$304,"&gt;="&amp;$F$3,'المخالفات والرسوم'!$A$5:$A$304,"&lt;"&amp;$H$3))</f>
        <v/>
      </c>
      <c r="N44" s="20">
        <f>IF($A44="","",SUMIFS('الصيانة'!$G$5:$G$204,'الصيانة'!$B$5:$B$204,$A44,'الصيانة'!$A$5:$A$204,"&gt;="&amp;$F$3,'الصيانة'!$A$5:$A$204,"&lt;"&amp;$H$3))</f>
        <v/>
      </c>
      <c r="O44" s="20">
        <f>IF($A44="","",G44+I44+J44+K44+L44+M44+N44)</f>
        <v/>
      </c>
      <c r="P44" s="20">
        <f>IF(OR($A44="",N(D44)=0),"",O44/D44)</f>
        <v/>
      </c>
    </row>
    <row r="45">
      <c r="A45" s="12">
        <f>IF(INDEX('السيارات'!$A$5:$A$104,39)="","",INDEX('السيارات'!$A$5:$A$104,39))</f>
        <v/>
      </c>
      <c r="B45" s="12">
        <f>IF($A45="","",IFERROR(VLOOKUP($A45,'السيارات'!$A$5:$F$104,6,FALSE),""))</f>
        <v/>
      </c>
      <c r="C45" s="26">
        <f>IF($A45="","",COUNTIFS('سجل الحركة'!$B$5:$B$1004,$A45,'سجل الحركة'!$A$5:$A$1004,"&gt;="&amp;$F$3,'سجل الحركة'!$A$5:$A$1004,"&lt;"&amp;$H$3))</f>
        <v/>
      </c>
      <c r="D45" s="15">
        <f>IF($A45="","",SUMIFS('سجل الحركة'!$N$5:$N$1004,'سجل الحركة'!$B$5:$B$1004,$A45,'سجل الحركة'!$A$5:$A$1004,"&gt;="&amp;$F$3,'سجل الحركة'!$A$5:$A$1004,"&lt;"&amp;$H$3))</f>
        <v/>
      </c>
      <c r="E45" s="15">
        <f>IF($A45="","",SUMIFS('سجل الحركة'!$O$5:$O$1004,'سجل الحركة'!$B$5:$B$1004,$A45,'سجل الحركة'!$A$5:$A$1004,"&gt;="&amp;$F$3,'سجل الحركة'!$A$5:$A$1004,"&lt;"&amp;$H$3))</f>
        <v/>
      </c>
      <c r="F45" s="27">
        <f>IF($A45="","",SUMIFS('الوقود'!$G$5:$G$304,'الوقود'!$B$5:$B$304,$A45,'الوقود'!$A$5:$A$304,"&gt;="&amp;$F$3,'الوقود'!$A$5:$A$304,"&lt;"&amp;$H$3))</f>
        <v/>
      </c>
      <c r="G45" s="20">
        <f>IF($A45="","",SUMIFS('الوقود'!$H$5:$H$304,'الوقود'!$B$5:$B$304,$A45,'الوقود'!$A$5:$A$304,"&gt;="&amp;$F$3,'الوقود'!$A$5:$A$304,"&lt;"&amp;$H$3))</f>
        <v/>
      </c>
      <c r="H45" s="28">
        <f>IF(OR($A45="",N(D45)=0,N(F45)=0),"",F45/D45*100)</f>
        <v/>
      </c>
      <c r="I45" s="20">
        <f>IF($A45="","",SUMIFS('المخالفات والرسوم'!$H$5:$H$304,'المخالفات والرسوم'!$C$5:$C$304,$A45,'المخالفات والرسوم'!$E$5:$E$304,"سالك",'المخالفات والرسوم'!$A$5:$A$304,"&gt;="&amp;$F$3,'المخالفات والرسوم'!$A$5:$A$304,"&lt;"&amp;$H$3))</f>
        <v/>
      </c>
      <c r="J45" s="20">
        <f>IF($A45="","",SUMIFS('المخالفات والرسوم'!$H$5:$H$304,'المخالفات والرسوم'!$C$5:$C$304,$A45,'المخالفات والرسوم'!$E$5:$E$304,"درب",'المخالفات والرسوم'!$A$5:$A$304,"&gt;="&amp;$F$3,'المخالفات والرسوم'!$A$5:$A$304,"&lt;"&amp;$H$3))</f>
        <v/>
      </c>
      <c r="K45" s="20">
        <f>IF($A45="","",SUMIFS('سجل الحركة'!$R$5:$R$1004,'سجل الحركة'!$B$5:$B$1004,$A45,'سجل الحركة'!$A$5:$A$1004,"&gt;="&amp;$F$3,'سجل الحركة'!$A$5:$A$1004,"&lt;"&amp;$H$3)+SUMIFS('المخالفات والرسوم'!$H$5:$H$304,'المخالفات والرسوم'!$C$5:$C$304,$A45,'المخالفات والرسوم'!$E$5:$E$304,"مواقف السيارات*",'المخالفات والرسوم'!$A$5:$A$304,"&gt;="&amp;$F$3,'المخالفات والرسوم'!$A$5:$A$304,"&lt;"&amp;$H$3))</f>
        <v/>
      </c>
      <c r="L45" s="20">
        <f>IF($A45="","",SUMIFS('المخالفات والرسوم'!$H$5:$H$304,'المخالفات والرسوم'!$C$5:$C$304,$A45,'المخالفات والرسوم'!$E$5:$E$304,"مخالفة مرورية",'المخالفات والرسوم'!$A$5:$A$304,"&gt;="&amp;$F$3,'المخالفات والرسوم'!$A$5:$A$304,"&lt;"&amp;$H$3))</f>
        <v/>
      </c>
      <c r="M45" s="20">
        <f>IF($A45="","",SUMIFS('المخالفات والرسوم'!$H$5:$H$304,'المخالفات والرسوم'!$C$5:$C$304,$A45,'المخالفات والرسوم'!$E$5:$E$304,"أخرى",'المخالفات والرسوم'!$A$5:$A$304,"&gt;="&amp;$F$3,'المخالفات والرسوم'!$A$5:$A$304,"&lt;"&amp;$H$3))</f>
        <v/>
      </c>
      <c r="N45" s="20">
        <f>IF($A45="","",SUMIFS('الصيانة'!$G$5:$G$204,'الصيانة'!$B$5:$B$204,$A45,'الصيانة'!$A$5:$A$204,"&gt;="&amp;$F$3,'الصيانة'!$A$5:$A$204,"&lt;"&amp;$H$3))</f>
        <v/>
      </c>
      <c r="O45" s="20">
        <f>IF($A45="","",G45+I45+J45+K45+L45+M45+N45)</f>
        <v/>
      </c>
      <c r="P45" s="20">
        <f>IF(OR($A45="",N(D45)=0),"",O45/D45)</f>
        <v/>
      </c>
    </row>
    <row r="46">
      <c r="A46" s="12">
        <f>IF(INDEX('السيارات'!$A$5:$A$104,40)="","",INDEX('السيارات'!$A$5:$A$104,40))</f>
        <v/>
      </c>
      <c r="B46" s="12">
        <f>IF($A46="","",IFERROR(VLOOKUP($A46,'السيارات'!$A$5:$F$104,6,FALSE),""))</f>
        <v/>
      </c>
      <c r="C46" s="26">
        <f>IF($A46="","",COUNTIFS('سجل الحركة'!$B$5:$B$1004,$A46,'سجل الحركة'!$A$5:$A$1004,"&gt;="&amp;$F$3,'سجل الحركة'!$A$5:$A$1004,"&lt;"&amp;$H$3))</f>
        <v/>
      </c>
      <c r="D46" s="15">
        <f>IF($A46="","",SUMIFS('سجل الحركة'!$N$5:$N$1004,'سجل الحركة'!$B$5:$B$1004,$A46,'سجل الحركة'!$A$5:$A$1004,"&gt;="&amp;$F$3,'سجل الحركة'!$A$5:$A$1004,"&lt;"&amp;$H$3))</f>
        <v/>
      </c>
      <c r="E46" s="15">
        <f>IF($A46="","",SUMIFS('سجل الحركة'!$O$5:$O$1004,'سجل الحركة'!$B$5:$B$1004,$A46,'سجل الحركة'!$A$5:$A$1004,"&gt;="&amp;$F$3,'سجل الحركة'!$A$5:$A$1004,"&lt;"&amp;$H$3))</f>
        <v/>
      </c>
      <c r="F46" s="27">
        <f>IF($A46="","",SUMIFS('الوقود'!$G$5:$G$304,'الوقود'!$B$5:$B$304,$A46,'الوقود'!$A$5:$A$304,"&gt;="&amp;$F$3,'الوقود'!$A$5:$A$304,"&lt;"&amp;$H$3))</f>
        <v/>
      </c>
      <c r="G46" s="20">
        <f>IF($A46="","",SUMIFS('الوقود'!$H$5:$H$304,'الوقود'!$B$5:$B$304,$A46,'الوقود'!$A$5:$A$304,"&gt;="&amp;$F$3,'الوقود'!$A$5:$A$304,"&lt;"&amp;$H$3))</f>
        <v/>
      </c>
      <c r="H46" s="28">
        <f>IF(OR($A46="",N(D46)=0,N(F46)=0),"",F46/D46*100)</f>
        <v/>
      </c>
      <c r="I46" s="20">
        <f>IF($A46="","",SUMIFS('المخالفات والرسوم'!$H$5:$H$304,'المخالفات والرسوم'!$C$5:$C$304,$A46,'المخالفات والرسوم'!$E$5:$E$304,"سالك",'المخالفات والرسوم'!$A$5:$A$304,"&gt;="&amp;$F$3,'المخالفات والرسوم'!$A$5:$A$304,"&lt;"&amp;$H$3))</f>
        <v/>
      </c>
      <c r="J46" s="20">
        <f>IF($A46="","",SUMIFS('المخالفات والرسوم'!$H$5:$H$304,'المخالفات والرسوم'!$C$5:$C$304,$A46,'المخالفات والرسوم'!$E$5:$E$304,"درب",'المخالفات والرسوم'!$A$5:$A$304,"&gt;="&amp;$F$3,'المخالفات والرسوم'!$A$5:$A$304,"&lt;"&amp;$H$3))</f>
        <v/>
      </c>
      <c r="K46" s="20">
        <f>IF($A46="","",SUMIFS('سجل الحركة'!$R$5:$R$1004,'سجل الحركة'!$B$5:$B$1004,$A46,'سجل الحركة'!$A$5:$A$1004,"&gt;="&amp;$F$3,'سجل الحركة'!$A$5:$A$1004,"&lt;"&amp;$H$3)+SUMIFS('المخالفات والرسوم'!$H$5:$H$304,'المخالفات والرسوم'!$C$5:$C$304,$A46,'المخالفات والرسوم'!$E$5:$E$304,"مواقف السيارات*",'المخالفات والرسوم'!$A$5:$A$304,"&gt;="&amp;$F$3,'المخالفات والرسوم'!$A$5:$A$304,"&lt;"&amp;$H$3))</f>
        <v/>
      </c>
      <c r="L46" s="20">
        <f>IF($A46="","",SUMIFS('المخالفات والرسوم'!$H$5:$H$304,'المخالفات والرسوم'!$C$5:$C$304,$A46,'المخالفات والرسوم'!$E$5:$E$304,"مخالفة مرورية",'المخالفات والرسوم'!$A$5:$A$304,"&gt;="&amp;$F$3,'المخالفات والرسوم'!$A$5:$A$304,"&lt;"&amp;$H$3))</f>
        <v/>
      </c>
      <c r="M46" s="20">
        <f>IF($A46="","",SUMIFS('المخالفات والرسوم'!$H$5:$H$304,'المخالفات والرسوم'!$C$5:$C$304,$A46,'المخالفات والرسوم'!$E$5:$E$304,"أخرى",'المخالفات والرسوم'!$A$5:$A$304,"&gt;="&amp;$F$3,'المخالفات والرسوم'!$A$5:$A$304,"&lt;"&amp;$H$3))</f>
        <v/>
      </c>
      <c r="N46" s="20">
        <f>IF($A46="","",SUMIFS('الصيانة'!$G$5:$G$204,'الصيانة'!$B$5:$B$204,$A46,'الصيانة'!$A$5:$A$204,"&gt;="&amp;$F$3,'الصيانة'!$A$5:$A$204,"&lt;"&amp;$H$3))</f>
        <v/>
      </c>
      <c r="O46" s="20">
        <f>IF($A46="","",G46+I46+J46+K46+L46+M46+N46)</f>
        <v/>
      </c>
      <c r="P46" s="20">
        <f>IF(OR($A46="",N(D46)=0),"",O46/D46)</f>
        <v/>
      </c>
    </row>
    <row r="47">
      <c r="A47" s="12">
        <f>IF(INDEX('السيارات'!$A$5:$A$104,41)="","",INDEX('السيارات'!$A$5:$A$104,41))</f>
        <v/>
      </c>
      <c r="B47" s="12">
        <f>IF($A47="","",IFERROR(VLOOKUP($A47,'السيارات'!$A$5:$F$104,6,FALSE),""))</f>
        <v/>
      </c>
      <c r="C47" s="26">
        <f>IF($A47="","",COUNTIFS('سجل الحركة'!$B$5:$B$1004,$A47,'سجل الحركة'!$A$5:$A$1004,"&gt;="&amp;$F$3,'سجل الحركة'!$A$5:$A$1004,"&lt;"&amp;$H$3))</f>
        <v/>
      </c>
      <c r="D47" s="15">
        <f>IF($A47="","",SUMIFS('سجل الحركة'!$N$5:$N$1004,'سجل الحركة'!$B$5:$B$1004,$A47,'سجل الحركة'!$A$5:$A$1004,"&gt;="&amp;$F$3,'سجل الحركة'!$A$5:$A$1004,"&lt;"&amp;$H$3))</f>
        <v/>
      </c>
      <c r="E47" s="15">
        <f>IF($A47="","",SUMIFS('سجل الحركة'!$O$5:$O$1004,'سجل الحركة'!$B$5:$B$1004,$A47,'سجل الحركة'!$A$5:$A$1004,"&gt;="&amp;$F$3,'سجل الحركة'!$A$5:$A$1004,"&lt;"&amp;$H$3))</f>
        <v/>
      </c>
      <c r="F47" s="27">
        <f>IF($A47="","",SUMIFS('الوقود'!$G$5:$G$304,'الوقود'!$B$5:$B$304,$A47,'الوقود'!$A$5:$A$304,"&gt;="&amp;$F$3,'الوقود'!$A$5:$A$304,"&lt;"&amp;$H$3))</f>
        <v/>
      </c>
      <c r="G47" s="20">
        <f>IF($A47="","",SUMIFS('الوقود'!$H$5:$H$304,'الوقود'!$B$5:$B$304,$A47,'الوقود'!$A$5:$A$304,"&gt;="&amp;$F$3,'الوقود'!$A$5:$A$304,"&lt;"&amp;$H$3))</f>
        <v/>
      </c>
      <c r="H47" s="28">
        <f>IF(OR($A47="",N(D47)=0,N(F47)=0),"",F47/D47*100)</f>
        <v/>
      </c>
      <c r="I47" s="20">
        <f>IF($A47="","",SUMIFS('المخالفات والرسوم'!$H$5:$H$304,'المخالفات والرسوم'!$C$5:$C$304,$A47,'المخالفات والرسوم'!$E$5:$E$304,"سالك",'المخالفات والرسوم'!$A$5:$A$304,"&gt;="&amp;$F$3,'المخالفات والرسوم'!$A$5:$A$304,"&lt;"&amp;$H$3))</f>
        <v/>
      </c>
      <c r="J47" s="20">
        <f>IF($A47="","",SUMIFS('المخالفات والرسوم'!$H$5:$H$304,'المخالفات والرسوم'!$C$5:$C$304,$A47,'المخالفات والرسوم'!$E$5:$E$304,"درب",'المخالفات والرسوم'!$A$5:$A$304,"&gt;="&amp;$F$3,'المخالفات والرسوم'!$A$5:$A$304,"&lt;"&amp;$H$3))</f>
        <v/>
      </c>
      <c r="K47" s="20">
        <f>IF($A47="","",SUMIFS('سجل الحركة'!$R$5:$R$1004,'سجل الحركة'!$B$5:$B$1004,$A47,'سجل الحركة'!$A$5:$A$1004,"&gt;="&amp;$F$3,'سجل الحركة'!$A$5:$A$1004,"&lt;"&amp;$H$3)+SUMIFS('المخالفات والرسوم'!$H$5:$H$304,'المخالفات والرسوم'!$C$5:$C$304,$A47,'المخالفات والرسوم'!$E$5:$E$304,"مواقف السيارات*",'المخالفات والرسوم'!$A$5:$A$304,"&gt;="&amp;$F$3,'المخالفات والرسوم'!$A$5:$A$304,"&lt;"&amp;$H$3))</f>
        <v/>
      </c>
      <c r="L47" s="20">
        <f>IF($A47="","",SUMIFS('المخالفات والرسوم'!$H$5:$H$304,'المخالفات والرسوم'!$C$5:$C$304,$A47,'المخالفات والرسوم'!$E$5:$E$304,"مخالفة مرورية",'المخالفات والرسوم'!$A$5:$A$304,"&gt;="&amp;$F$3,'المخالفات والرسوم'!$A$5:$A$304,"&lt;"&amp;$H$3))</f>
        <v/>
      </c>
      <c r="M47" s="20">
        <f>IF($A47="","",SUMIFS('المخالفات والرسوم'!$H$5:$H$304,'المخالفات والرسوم'!$C$5:$C$304,$A47,'المخالفات والرسوم'!$E$5:$E$304,"أخرى",'المخالفات والرسوم'!$A$5:$A$304,"&gt;="&amp;$F$3,'المخالفات والرسوم'!$A$5:$A$304,"&lt;"&amp;$H$3))</f>
        <v/>
      </c>
      <c r="N47" s="20">
        <f>IF($A47="","",SUMIFS('الصيانة'!$G$5:$G$204,'الصيانة'!$B$5:$B$204,$A47,'الصيانة'!$A$5:$A$204,"&gt;="&amp;$F$3,'الصيانة'!$A$5:$A$204,"&lt;"&amp;$H$3))</f>
        <v/>
      </c>
      <c r="O47" s="20">
        <f>IF($A47="","",G47+I47+J47+K47+L47+M47+N47)</f>
        <v/>
      </c>
      <c r="P47" s="20">
        <f>IF(OR($A47="",N(D47)=0),"",O47/D47)</f>
        <v/>
      </c>
    </row>
    <row r="48">
      <c r="A48" s="12">
        <f>IF(INDEX('السيارات'!$A$5:$A$104,42)="","",INDEX('السيارات'!$A$5:$A$104,42))</f>
        <v/>
      </c>
      <c r="B48" s="12">
        <f>IF($A48="","",IFERROR(VLOOKUP($A48,'السيارات'!$A$5:$F$104,6,FALSE),""))</f>
        <v/>
      </c>
      <c r="C48" s="26">
        <f>IF($A48="","",COUNTIFS('سجل الحركة'!$B$5:$B$1004,$A48,'سجل الحركة'!$A$5:$A$1004,"&gt;="&amp;$F$3,'سجل الحركة'!$A$5:$A$1004,"&lt;"&amp;$H$3))</f>
        <v/>
      </c>
      <c r="D48" s="15">
        <f>IF($A48="","",SUMIFS('سجل الحركة'!$N$5:$N$1004,'سجل الحركة'!$B$5:$B$1004,$A48,'سجل الحركة'!$A$5:$A$1004,"&gt;="&amp;$F$3,'سجل الحركة'!$A$5:$A$1004,"&lt;"&amp;$H$3))</f>
        <v/>
      </c>
      <c r="E48" s="15">
        <f>IF($A48="","",SUMIFS('سجل الحركة'!$O$5:$O$1004,'سجل الحركة'!$B$5:$B$1004,$A48,'سجل الحركة'!$A$5:$A$1004,"&gt;="&amp;$F$3,'سجل الحركة'!$A$5:$A$1004,"&lt;"&amp;$H$3))</f>
        <v/>
      </c>
      <c r="F48" s="27">
        <f>IF($A48="","",SUMIFS('الوقود'!$G$5:$G$304,'الوقود'!$B$5:$B$304,$A48,'الوقود'!$A$5:$A$304,"&gt;="&amp;$F$3,'الوقود'!$A$5:$A$304,"&lt;"&amp;$H$3))</f>
        <v/>
      </c>
      <c r="G48" s="20">
        <f>IF($A48="","",SUMIFS('الوقود'!$H$5:$H$304,'الوقود'!$B$5:$B$304,$A48,'الوقود'!$A$5:$A$304,"&gt;="&amp;$F$3,'الوقود'!$A$5:$A$304,"&lt;"&amp;$H$3))</f>
        <v/>
      </c>
      <c r="H48" s="28">
        <f>IF(OR($A48="",N(D48)=0,N(F48)=0),"",F48/D48*100)</f>
        <v/>
      </c>
      <c r="I48" s="20">
        <f>IF($A48="","",SUMIFS('المخالفات والرسوم'!$H$5:$H$304,'المخالفات والرسوم'!$C$5:$C$304,$A48,'المخالفات والرسوم'!$E$5:$E$304,"سالك",'المخالفات والرسوم'!$A$5:$A$304,"&gt;="&amp;$F$3,'المخالفات والرسوم'!$A$5:$A$304,"&lt;"&amp;$H$3))</f>
        <v/>
      </c>
      <c r="J48" s="20">
        <f>IF($A48="","",SUMIFS('المخالفات والرسوم'!$H$5:$H$304,'المخالفات والرسوم'!$C$5:$C$304,$A48,'المخالفات والرسوم'!$E$5:$E$304,"درب",'المخالفات والرسوم'!$A$5:$A$304,"&gt;="&amp;$F$3,'المخالفات والرسوم'!$A$5:$A$304,"&lt;"&amp;$H$3))</f>
        <v/>
      </c>
      <c r="K48" s="20">
        <f>IF($A48="","",SUMIFS('سجل الحركة'!$R$5:$R$1004,'سجل الحركة'!$B$5:$B$1004,$A48,'سجل الحركة'!$A$5:$A$1004,"&gt;="&amp;$F$3,'سجل الحركة'!$A$5:$A$1004,"&lt;"&amp;$H$3)+SUMIFS('المخالفات والرسوم'!$H$5:$H$304,'المخالفات والرسوم'!$C$5:$C$304,$A48,'المخالفات والرسوم'!$E$5:$E$304,"مواقف السيارات*",'المخالفات والرسوم'!$A$5:$A$304,"&gt;="&amp;$F$3,'المخالفات والرسوم'!$A$5:$A$304,"&lt;"&amp;$H$3))</f>
        <v/>
      </c>
      <c r="L48" s="20">
        <f>IF($A48="","",SUMIFS('المخالفات والرسوم'!$H$5:$H$304,'المخالفات والرسوم'!$C$5:$C$304,$A48,'المخالفات والرسوم'!$E$5:$E$304,"مخالفة مرورية",'المخالفات والرسوم'!$A$5:$A$304,"&gt;="&amp;$F$3,'المخالفات والرسوم'!$A$5:$A$304,"&lt;"&amp;$H$3))</f>
        <v/>
      </c>
      <c r="M48" s="20">
        <f>IF($A48="","",SUMIFS('المخالفات والرسوم'!$H$5:$H$304,'المخالفات والرسوم'!$C$5:$C$304,$A48,'المخالفات والرسوم'!$E$5:$E$304,"أخرى",'المخالفات والرسوم'!$A$5:$A$304,"&gt;="&amp;$F$3,'المخالفات والرسوم'!$A$5:$A$304,"&lt;"&amp;$H$3))</f>
        <v/>
      </c>
      <c r="N48" s="20">
        <f>IF($A48="","",SUMIFS('الصيانة'!$G$5:$G$204,'الصيانة'!$B$5:$B$204,$A48,'الصيانة'!$A$5:$A$204,"&gt;="&amp;$F$3,'الصيانة'!$A$5:$A$204,"&lt;"&amp;$H$3))</f>
        <v/>
      </c>
      <c r="O48" s="20">
        <f>IF($A48="","",G48+I48+J48+K48+L48+M48+N48)</f>
        <v/>
      </c>
      <c r="P48" s="20">
        <f>IF(OR($A48="",N(D48)=0),"",O48/D48)</f>
        <v/>
      </c>
    </row>
    <row r="49">
      <c r="A49" s="12">
        <f>IF(INDEX('السيارات'!$A$5:$A$104,43)="","",INDEX('السيارات'!$A$5:$A$104,43))</f>
        <v/>
      </c>
      <c r="B49" s="12">
        <f>IF($A49="","",IFERROR(VLOOKUP($A49,'السيارات'!$A$5:$F$104,6,FALSE),""))</f>
        <v/>
      </c>
      <c r="C49" s="26">
        <f>IF($A49="","",COUNTIFS('سجل الحركة'!$B$5:$B$1004,$A49,'سجل الحركة'!$A$5:$A$1004,"&gt;="&amp;$F$3,'سجل الحركة'!$A$5:$A$1004,"&lt;"&amp;$H$3))</f>
        <v/>
      </c>
      <c r="D49" s="15">
        <f>IF($A49="","",SUMIFS('سجل الحركة'!$N$5:$N$1004,'سجل الحركة'!$B$5:$B$1004,$A49,'سجل الحركة'!$A$5:$A$1004,"&gt;="&amp;$F$3,'سجل الحركة'!$A$5:$A$1004,"&lt;"&amp;$H$3))</f>
        <v/>
      </c>
      <c r="E49" s="15">
        <f>IF($A49="","",SUMIFS('سجل الحركة'!$O$5:$O$1004,'سجل الحركة'!$B$5:$B$1004,$A49,'سجل الحركة'!$A$5:$A$1004,"&gt;="&amp;$F$3,'سجل الحركة'!$A$5:$A$1004,"&lt;"&amp;$H$3))</f>
        <v/>
      </c>
      <c r="F49" s="27">
        <f>IF($A49="","",SUMIFS('الوقود'!$G$5:$G$304,'الوقود'!$B$5:$B$304,$A49,'الوقود'!$A$5:$A$304,"&gt;="&amp;$F$3,'الوقود'!$A$5:$A$304,"&lt;"&amp;$H$3))</f>
        <v/>
      </c>
      <c r="G49" s="20">
        <f>IF($A49="","",SUMIFS('الوقود'!$H$5:$H$304,'الوقود'!$B$5:$B$304,$A49,'الوقود'!$A$5:$A$304,"&gt;="&amp;$F$3,'الوقود'!$A$5:$A$304,"&lt;"&amp;$H$3))</f>
        <v/>
      </c>
      <c r="H49" s="28">
        <f>IF(OR($A49="",N(D49)=0,N(F49)=0),"",F49/D49*100)</f>
        <v/>
      </c>
      <c r="I49" s="20">
        <f>IF($A49="","",SUMIFS('المخالفات والرسوم'!$H$5:$H$304,'المخالفات والرسوم'!$C$5:$C$304,$A49,'المخالفات والرسوم'!$E$5:$E$304,"سالك",'المخالفات والرسوم'!$A$5:$A$304,"&gt;="&amp;$F$3,'المخالفات والرسوم'!$A$5:$A$304,"&lt;"&amp;$H$3))</f>
        <v/>
      </c>
      <c r="J49" s="20">
        <f>IF($A49="","",SUMIFS('المخالفات والرسوم'!$H$5:$H$304,'المخالفات والرسوم'!$C$5:$C$304,$A49,'المخالفات والرسوم'!$E$5:$E$304,"درب",'المخالفات والرسوم'!$A$5:$A$304,"&gt;="&amp;$F$3,'المخالفات والرسوم'!$A$5:$A$304,"&lt;"&amp;$H$3))</f>
        <v/>
      </c>
      <c r="K49" s="20">
        <f>IF($A49="","",SUMIFS('سجل الحركة'!$R$5:$R$1004,'سجل الحركة'!$B$5:$B$1004,$A49,'سجل الحركة'!$A$5:$A$1004,"&gt;="&amp;$F$3,'سجل الحركة'!$A$5:$A$1004,"&lt;"&amp;$H$3)+SUMIFS('المخالفات والرسوم'!$H$5:$H$304,'المخالفات والرسوم'!$C$5:$C$304,$A49,'المخالفات والرسوم'!$E$5:$E$304,"مواقف السيارات*",'المخالفات والرسوم'!$A$5:$A$304,"&gt;="&amp;$F$3,'المخالفات والرسوم'!$A$5:$A$304,"&lt;"&amp;$H$3))</f>
        <v/>
      </c>
      <c r="L49" s="20">
        <f>IF($A49="","",SUMIFS('المخالفات والرسوم'!$H$5:$H$304,'المخالفات والرسوم'!$C$5:$C$304,$A49,'المخالفات والرسوم'!$E$5:$E$304,"مخالفة مرورية",'المخالفات والرسوم'!$A$5:$A$304,"&gt;="&amp;$F$3,'المخالفات والرسوم'!$A$5:$A$304,"&lt;"&amp;$H$3))</f>
        <v/>
      </c>
      <c r="M49" s="20">
        <f>IF($A49="","",SUMIFS('المخالفات والرسوم'!$H$5:$H$304,'المخالفات والرسوم'!$C$5:$C$304,$A49,'المخالفات والرسوم'!$E$5:$E$304,"أخرى",'المخالفات والرسوم'!$A$5:$A$304,"&gt;="&amp;$F$3,'المخالفات والرسوم'!$A$5:$A$304,"&lt;"&amp;$H$3))</f>
        <v/>
      </c>
      <c r="N49" s="20">
        <f>IF($A49="","",SUMIFS('الصيانة'!$G$5:$G$204,'الصيانة'!$B$5:$B$204,$A49,'الصيانة'!$A$5:$A$204,"&gt;="&amp;$F$3,'الصيانة'!$A$5:$A$204,"&lt;"&amp;$H$3))</f>
        <v/>
      </c>
      <c r="O49" s="20">
        <f>IF($A49="","",G49+I49+J49+K49+L49+M49+N49)</f>
        <v/>
      </c>
      <c r="P49" s="20">
        <f>IF(OR($A49="",N(D49)=0),"",O49/D49)</f>
        <v/>
      </c>
    </row>
    <row r="50">
      <c r="A50" s="12">
        <f>IF(INDEX('السيارات'!$A$5:$A$104,44)="","",INDEX('السيارات'!$A$5:$A$104,44))</f>
        <v/>
      </c>
      <c r="B50" s="12">
        <f>IF($A50="","",IFERROR(VLOOKUP($A50,'السيارات'!$A$5:$F$104,6,FALSE),""))</f>
        <v/>
      </c>
      <c r="C50" s="26">
        <f>IF($A50="","",COUNTIFS('سجل الحركة'!$B$5:$B$1004,$A50,'سجل الحركة'!$A$5:$A$1004,"&gt;="&amp;$F$3,'سجل الحركة'!$A$5:$A$1004,"&lt;"&amp;$H$3))</f>
        <v/>
      </c>
      <c r="D50" s="15">
        <f>IF($A50="","",SUMIFS('سجل الحركة'!$N$5:$N$1004,'سجل الحركة'!$B$5:$B$1004,$A50,'سجل الحركة'!$A$5:$A$1004,"&gt;="&amp;$F$3,'سجل الحركة'!$A$5:$A$1004,"&lt;"&amp;$H$3))</f>
        <v/>
      </c>
      <c r="E50" s="15">
        <f>IF($A50="","",SUMIFS('سجل الحركة'!$O$5:$O$1004,'سجل الحركة'!$B$5:$B$1004,$A50,'سجل الحركة'!$A$5:$A$1004,"&gt;="&amp;$F$3,'سجل الحركة'!$A$5:$A$1004,"&lt;"&amp;$H$3))</f>
        <v/>
      </c>
      <c r="F50" s="27">
        <f>IF($A50="","",SUMIFS('الوقود'!$G$5:$G$304,'الوقود'!$B$5:$B$304,$A50,'الوقود'!$A$5:$A$304,"&gt;="&amp;$F$3,'الوقود'!$A$5:$A$304,"&lt;"&amp;$H$3))</f>
        <v/>
      </c>
      <c r="G50" s="20">
        <f>IF($A50="","",SUMIFS('الوقود'!$H$5:$H$304,'الوقود'!$B$5:$B$304,$A50,'الوقود'!$A$5:$A$304,"&gt;="&amp;$F$3,'الوقود'!$A$5:$A$304,"&lt;"&amp;$H$3))</f>
        <v/>
      </c>
      <c r="H50" s="28">
        <f>IF(OR($A50="",N(D50)=0,N(F50)=0),"",F50/D50*100)</f>
        <v/>
      </c>
      <c r="I50" s="20">
        <f>IF($A50="","",SUMIFS('المخالفات والرسوم'!$H$5:$H$304,'المخالفات والرسوم'!$C$5:$C$304,$A50,'المخالفات والرسوم'!$E$5:$E$304,"سالك",'المخالفات والرسوم'!$A$5:$A$304,"&gt;="&amp;$F$3,'المخالفات والرسوم'!$A$5:$A$304,"&lt;"&amp;$H$3))</f>
        <v/>
      </c>
      <c r="J50" s="20">
        <f>IF($A50="","",SUMIFS('المخالفات والرسوم'!$H$5:$H$304,'المخالفات والرسوم'!$C$5:$C$304,$A50,'المخالفات والرسوم'!$E$5:$E$304,"درب",'المخالفات والرسوم'!$A$5:$A$304,"&gt;="&amp;$F$3,'المخالفات والرسوم'!$A$5:$A$304,"&lt;"&amp;$H$3))</f>
        <v/>
      </c>
      <c r="K50" s="20">
        <f>IF($A50="","",SUMIFS('سجل الحركة'!$R$5:$R$1004,'سجل الحركة'!$B$5:$B$1004,$A50,'سجل الحركة'!$A$5:$A$1004,"&gt;="&amp;$F$3,'سجل الحركة'!$A$5:$A$1004,"&lt;"&amp;$H$3)+SUMIFS('المخالفات والرسوم'!$H$5:$H$304,'المخالفات والرسوم'!$C$5:$C$304,$A50,'المخالفات والرسوم'!$E$5:$E$304,"مواقف السيارات*",'المخالفات والرسوم'!$A$5:$A$304,"&gt;="&amp;$F$3,'المخالفات والرسوم'!$A$5:$A$304,"&lt;"&amp;$H$3))</f>
        <v/>
      </c>
      <c r="L50" s="20">
        <f>IF($A50="","",SUMIFS('المخالفات والرسوم'!$H$5:$H$304,'المخالفات والرسوم'!$C$5:$C$304,$A50,'المخالفات والرسوم'!$E$5:$E$304,"مخالفة مرورية",'المخالفات والرسوم'!$A$5:$A$304,"&gt;="&amp;$F$3,'المخالفات والرسوم'!$A$5:$A$304,"&lt;"&amp;$H$3))</f>
        <v/>
      </c>
      <c r="M50" s="20">
        <f>IF($A50="","",SUMIFS('المخالفات والرسوم'!$H$5:$H$304,'المخالفات والرسوم'!$C$5:$C$304,$A50,'المخالفات والرسوم'!$E$5:$E$304,"أخرى",'المخالفات والرسوم'!$A$5:$A$304,"&gt;="&amp;$F$3,'المخالفات والرسوم'!$A$5:$A$304,"&lt;"&amp;$H$3))</f>
        <v/>
      </c>
      <c r="N50" s="20">
        <f>IF($A50="","",SUMIFS('الصيانة'!$G$5:$G$204,'الصيانة'!$B$5:$B$204,$A50,'الصيانة'!$A$5:$A$204,"&gt;="&amp;$F$3,'الصيانة'!$A$5:$A$204,"&lt;"&amp;$H$3))</f>
        <v/>
      </c>
      <c r="O50" s="20">
        <f>IF($A50="","",G50+I50+J50+K50+L50+M50+N50)</f>
        <v/>
      </c>
      <c r="P50" s="20">
        <f>IF(OR($A50="",N(D50)=0),"",O50/D50)</f>
        <v/>
      </c>
    </row>
    <row r="51">
      <c r="A51" s="12">
        <f>IF(INDEX('السيارات'!$A$5:$A$104,45)="","",INDEX('السيارات'!$A$5:$A$104,45))</f>
        <v/>
      </c>
      <c r="B51" s="12">
        <f>IF($A51="","",IFERROR(VLOOKUP($A51,'السيارات'!$A$5:$F$104,6,FALSE),""))</f>
        <v/>
      </c>
      <c r="C51" s="26">
        <f>IF($A51="","",COUNTIFS('سجل الحركة'!$B$5:$B$1004,$A51,'سجل الحركة'!$A$5:$A$1004,"&gt;="&amp;$F$3,'سجل الحركة'!$A$5:$A$1004,"&lt;"&amp;$H$3))</f>
        <v/>
      </c>
      <c r="D51" s="15">
        <f>IF($A51="","",SUMIFS('سجل الحركة'!$N$5:$N$1004,'سجل الحركة'!$B$5:$B$1004,$A51,'سجل الحركة'!$A$5:$A$1004,"&gt;="&amp;$F$3,'سجل الحركة'!$A$5:$A$1004,"&lt;"&amp;$H$3))</f>
        <v/>
      </c>
      <c r="E51" s="15">
        <f>IF($A51="","",SUMIFS('سجل الحركة'!$O$5:$O$1004,'سجل الحركة'!$B$5:$B$1004,$A51,'سجل الحركة'!$A$5:$A$1004,"&gt;="&amp;$F$3,'سجل الحركة'!$A$5:$A$1004,"&lt;"&amp;$H$3))</f>
        <v/>
      </c>
      <c r="F51" s="27">
        <f>IF($A51="","",SUMIFS('الوقود'!$G$5:$G$304,'الوقود'!$B$5:$B$304,$A51,'الوقود'!$A$5:$A$304,"&gt;="&amp;$F$3,'الوقود'!$A$5:$A$304,"&lt;"&amp;$H$3))</f>
        <v/>
      </c>
      <c r="G51" s="20">
        <f>IF($A51="","",SUMIFS('الوقود'!$H$5:$H$304,'الوقود'!$B$5:$B$304,$A51,'الوقود'!$A$5:$A$304,"&gt;="&amp;$F$3,'الوقود'!$A$5:$A$304,"&lt;"&amp;$H$3))</f>
        <v/>
      </c>
      <c r="H51" s="28">
        <f>IF(OR($A51="",N(D51)=0,N(F51)=0),"",F51/D51*100)</f>
        <v/>
      </c>
      <c r="I51" s="20">
        <f>IF($A51="","",SUMIFS('المخالفات والرسوم'!$H$5:$H$304,'المخالفات والرسوم'!$C$5:$C$304,$A51,'المخالفات والرسوم'!$E$5:$E$304,"سالك",'المخالفات والرسوم'!$A$5:$A$304,"&gt;="&amp;$F$3,'المخالفات والرسوم'!$A$5:$A$304,"&lt;"&amp;$H$3))</f>
        <v/>
      </c>
      <c r="J51" s="20">
        <f>IF($A51="","",SUMIFS('المخالفات والرسوم'!$H$5:$H$304,'المخالفات والرسوم'!$C$5:$C$304,$A51,'المخالفات والرسوم'!$E$5:$E$304,"درب",'المخالفات والرسوم'!$A$5:$A$304,"&gt;="&amp;$F$3,'المخالفات والرسوم'!$A$5:$A$304,"&lt;"&amp;$H$3))</f>
        <v/>
      </c>
      <c r="K51" s="20">
        <f>IF($A51="","",SUMIFS('سجل الحركة'!$R$5:$R$1004,'سجل الحركة'!$B$5:$B$1004,$A51,'سجل الحركة'!$A$5:$A$1004,"&gt;="&amp;$F$3,'سجل الحركة'!$A$5:$A$1004,"&lt;"&amp;$H$3)+SUMIFS('المخالفات والرسوم'!$H$5:$H$304,'المخالفات والرسوم'!$C$5:$C$304,$A51,'المخالفات والرسوم'!$E$5:$E$304,"مواقف السيارات*",'المخالفات والرسوم'!$A$5:$A$304,"&gt;="&amp;$F$3,'المخالفات والرسوم'!$A$5:$A$304,"&lt;"&amp;$H$3))</f>
        <v/>
      </c>
      <c r="L51" s="20">
        <f>IF($A51="","",SUMIFS('المخالفات والرسوم'!$H$5:$H$304,'المخالفات والرسوم'!$C$5:$C$304,$A51,'المخالفات والرسوم'!$E$5:$E$304,"مخالفة مرورية",'المخالفات والرسوم'!$A$5:$A$304,"&gt;="&amp;$F$3,'المخالفات والرسوم'!$A$5:$A$304,"&lt;"&amp;$H$3))</f>
        <v/>
      </c>
      <c r="M51" s="20">
        <f>IF($A51="","",SUMIFS('المخالفات والرسوم'!$H$5:$H$304,'المخالفات والرسوم'!$C$5:$C$304,$A51,'المخالفات والرسوم'!$E$5:$E$304,"أخرى",'المخالفات والرسوم'!$A$5:$A$304,"&gt;="&amp;$F$3,'المخالفات والرسوم'!$A$5:$A$304,"&lt;"&amp;$H$3))</f>
        <v/>
      </c>
      <c r="N51" s="20">
        <f>IF($A51="","",SUMIFS('الصيانة'!$G$5:$G$204,'الصيانة'!$B$5:$B$204,$A51,'الصيانة'!$A$5:$A$204,"&gt;="&amp;$F$3,'الصيانة'!$A$5:$A$204,"&lt;"&amp;$H$3))</f>
        <v/>
      </c>
      <c r="O51" s="20">
        <f>IF($A51="","",G51+I51+J51+K51+L51+M51+N51)</f>
        <v/>
      </c>
      <c r="P51" s="20">
        <f>IF(OR($A51="",N(D51)=0),"",O51/D51)</f>
        <v/>
      </c>
    </row>
    <row r="52">
      <c r="A52" s="12">
        <f>IF(INDEX('السيارات'!$A$5:$A$104,46)="","",INDEX('السيارات'!$A$5:$A$104,46))</f>
        <v/>
      </c>
      <c r="B52" s="12">
        <f>IF($A52="","",IFERROR(VLOOKUP($A52,'السيارات'!$A$5:$F$104,6,FALSE),""))</f>
        <v/>
      </c>
      <c r="C52" s="26">
        <f>IF($A52="","",COUNTIFS('سجل الحركة'!$B$5:$B$1004,$A52,'سجل الحركة'!$A$5:$A$1004,"&gt;="&amp;$F$3,'سجل الحركة'!$A$5:$A$1004,"&lt;"&amp;$H$3))</f>
        <v/>
      </c>
      <c r="D52" s="15">
        <f>IF($A52="","",SUMIFS('سجل الحركة'!$N$5:$N$1004,'سجل الحركة'!$B$5:$B$1004,$A52,'سجل الحركة'!$A$5:$A$1004,"&gt;="&amp;$F$3,'سجل الحركة'!$A$5:$A$1004,"&lt;"&amp;$H$3))</f>
        <v/>
      </c>
      <c r="E52" s="15">
        <f>IF($A52="","",SUMIFS('سجل الحركة'!$O$5:$O$1004,'سجل الحركة'!$B$5:$B$1004,$A52,'سجل الحركة'!$A$5:$A$1004,"&gt;="&amp;$F$3,'سجل الحركة'!$A$5:$A$1004,"&lt;"&amp;$H$3))</f>
        <v/>
      </c>
      <c r="F52" s="27">
        <f>IF($A52="","",SUMIFS('الوقود'!$G$5:$G$304,'الوقود'!$B$5:$B$304,$A52,'الوقود'!$A$5:$A$304,"&gt;="&amp;$F$3,'الوقود'!$A$5:$A$304,"&lt;"&amp;$H$3))</f>
        <v/>
      </c>
      <c r="G52" s="20">
        <f>IF($A52="","",SUMIFS('الوقود'!$H$5:$H$304,'الوقود'!$B$5:$B$304,$A52,'الوقود'!$A$5:$A$304,"&gt;="&amp;$F$3,'الوقود'!$A$5:$A$304,"&lt;"&amp;$H$3))</f>
        <v/>
      </c>
      <c r="H52" s="28">
        <f>IF(OR($A52="",N(D52)=0,N(F52)=0),"",F52/D52*100)</f>
        <v/>
      </c>
      <c r="I52" s="20">
        <f>IF($A52="","",SUMIFS('المخالفات والرسوم'!$H$5:$H$304,'المخالفات والرسوم'!$C$5:$C$304,$A52,'المخالفات والرسوم'!$E$5:$E$304,"سالك",'المخالفات والرسوم'!$A$5:$A$304,"&gt;="&amp;$F$3,'المخالفات والرسوم'!$A$5:$A$304,"&lt;"&amp;$H$3))</f>
        <v/>
      </c>
      <c r="J52" s="20">
        <f>IF($A52="","",SUMIFS('المخالفات والرسوم'!$H$5:$H$304,'المخالفات والرسوم'!$C$5:$C$304,$A52,'المخالفات والرسوم'!$E$5:$E$304,"درب",'المخالفات والرسوم'!$A$5:$A$304,"&gt;="&amp;$F$3,'المخالفات والرسوم'!$A$5:$A$304,"&lt;"&amp;$H$3))</f>
        <v/>
      </c>
      <c r="K52" s="20">
        <f>IF($A52="","",SUMIFS('سجل الحركة'!$R$5:$R$1004,'سجل الحركة'!$B$5:$B$1004,$A52,'سجل الحركة'!$A$5:$A$1004,"&gt;="&amp;$F$3,'سجل الحركة'!$A$5:$A$1004,"&lt;"&amp;$H$3)+SUMIFS('المخالفات والرسوم'!$H$5:$H$304,'المخالفات والرسوم'!$C$5:$C$304,$A52,'المخالفات والرسوم'!$E$5:$E$304,"مواقف السيارات*",'المخالفات والرسوم'!$A$5:$A$304,"&gt;="&amp;$F$3,'المخالفات والرسوم'!$A$5:$A$304,"&lt;"&amp;$H$3))</f>
        <v/>
      </c>
      <c r="L52" s="20">
        <f>IF($A52="","",SUMIFS('المخالفات والرسوم'!$H$5:$H$304,'المخالفات والرسوم'!$C$5:$C$304,$A52,'المخالفات والرسوم'!$E$5:$E$304,"مخالفة مرورية",'المخالفات والرسوم'!$A$5:$A$304,"&gt;="&amp;$F$3,'المخالفات والرسوم'!$A$5:$A$304,"&lt;"&amp;$H$3))</f>
        <v/>
      </c>
      <c r="M52" s="20">
        <f>IF($A52="","",SUMIFS('المخالفات والرسوم'!$H$5:$H$304,'المخالفات والرسوم'!$C$5:$C$304,$A52,'المخالفات والرسوم'!$E$5:$E$304,"أخرى",'المخالفات والرسوم'!$A$5:$A$304,"&gt;="&amp;$F$3,'المخالفات والرسوم'!$A$5:$A$304,"&lt;"&amp;$H$3))</f>
        <v/>
      </c>
      <c r="N52" s="20">
        <f>IF($A52="","",SUMIFS('الصيانة'!$G$5:$G$204,'الصيانة'!$B$5:$B$204,$A52,'الصيانة'!$A$5:$A$204,"&gt;="&amp;$F$3,'الصيانة'!$A$5:$A$204,"&lt;"&amp;$H$3))</f>
        <v/>
      </c>
      <c r="O52" s="20">
        <f>IF($A52="","",G52+I52+J52+K52+L52+M52+N52)</f>
        <v/>
      </c>
      <c r="P52" s="20">
        <f>IF(OR($A52="",N(D52)=0),"",O52/D52)</f>
        <v/>
      </c>
    </row>
    <row r="53">
      <c r="A53" s="12">
        <f>IF(INDEX('السيارات'!$A$5:$A$104,47)="","",INDEX('السيارات'!$A$5:$A$104,47))</f>
        <v/>
      </c>
      <c r="B53" s="12">
        <f>IF($A53="","",IFERROR(VLOOKUP($A53,'السيارات'!$A$5:$F$104,6,FALSE),""))</f>
        <v/>
      </c>
      <c r="C53" s="26">
        <f>IF($A53="","",COUNTIFS('سجل الحركة'!$B$5:$B$1004,$A53,'سجل الحركة'!$A$5:$A$1004,"&gt;="&amp;$F$3,'سجل الحركة'!$A$5:$A$1004,"&lt;"&amp;$H$3))</f>
        <v/>
      </c>
      <c r="D53" s="15">
        <f>IF($A53="","",SUMIFS('سجل الحركة'!$N$5:$N$1004,'سجل الحركة'!$B$5:$B$1004,$A53,'سجل الحركة'!$A$5:$A$1004,"&gt;="&amp;$F$3,'سجل الحركة'!$A$5:$A$1004,"&lt;"&amp;$H$3))</f>
        <v/>
      </c>
      <c r="E53" s="15">
        <f>IF($A53="","",SUMIFS('سجل الحركة'!$O$5:$O$1004,'سجل الحركة'!$B$5:$B$1004,$A53,'سجل الحركة'!$A$5:$A$1004,"&gt;="&amp;$F$3,'سجل الحركة'!$A$5:$A$1004,"&lt;"&amp;$H$3))</f>
        <v/>
      </c>
      <c r="F53" s="27">
        <f>IF($A53="","",SUMIFS('الوقود'!$G$5:$G$304,'الوقود'!$B$5:$B$304,$A53,'الوقود'!$A$5:$A$304,"&gt;="&amp;$F$3,'الوقود'!$A$5:$A$304,"&lt;"&amp;$H$3))</f>
        <v/>
      </c>
      <c r="G53" s="20">
        <f>IF($A53="","",SUMIFS('الوقود'!$H$5:$H$304,'الوقود'!$B$5:$B$304,$A53,'الوقود'!$A$5:$A$304,"&gt;="&amp;$F$3,'الوقود'!$A$5:$A$304,"&lt;"&amp;$H$3))</f>
        <v/>
      </c>
      <c r="H53" s="28">
        <f>IF(OR($A53="",N(D53)=0,N(F53)=0),"",F53/D53*100)</f>
        <v/>
      </c>
      <c r="I53" s="20">
        <f>IF($A53="","",SUMIFS('المخالفات والرسوم'!$H$5:$H$304,'المخالفات والرسوم'!$C$5:$C$304,$A53,'المخالفات والرسوم'!$E$5:$E$304,"سالك",'المخالفات والرسوم'!$A$5:$A$304,"&gt;="&amp;$F$3,'المخالفات والرسوم'!$A$5:$A$304,"&lt;"&amp;$H$3))</f>
        <v/>
      </c>
      <c r="J53" s="20">
        <f>IF($A53="","",SUMIFS('المخالفات والرسوم'!$H$5:$H$304,'المخالفات والرسوم'!$C$5:$C$304,$A53,'المخالفات والرسوم'!$E$5:$E$304,"درب",'المخالفات والرسوم'!$A$5:$A$304,"&gt;="&amp;$F$3,'المخالفات والرسوم'!$A$5:$A$304,"&lt;"&amp;$H$3))</f>
        <v/>
      </c>
      <c r="K53" s="20">
        <f>IF($A53="","",SUMIFS('سجل الحركة'!$R$5:$R$1004,'سجل الحركة'!$B$5:$B$1004,$A53,'سجل الحركة'!$A$5:$A$1004,"&gt;="&amp;$F$3,'سجل الحركة'!$A$5:$A$1004,"&lt;"&amp;$H$3)+SUMIFS('المخالفات والرسوم'!$H$5:$H$304,'المخالفات والرسوم'!$C$5:$C$304,$A53,'المخالفات والرسوم'!$E$5:$E$304,"مواقف السيارات*",'المخالفات والرسوم'!$A$5:$A$304,"&gt;="&amp;$F$3,'المخالفات والرسوم'!$A$5:$A$304,"&lt;"&amp;$H$3))</f>
        <v/>
      </c>
      <c r="L53" s="20">
        <f>IF($A53="","",SUMIFS('المخالفات والرسوم'!$H$5:$H$304,'المخالفات والرسوم'!$C$5:$C$304,$A53,'المخالفات والرسوم'!$E$5:$E$304,"مخالفة مرورية",'المخالفات والرسوم'!$A$5:$A$304,"&gt;="&amp;$F$3,'المخالفات والرسوم'!$A$5:$A$304,"&lt;"&amp;$H$3))</f>
        <v/>
      </c>
      <c r="M53" s="20">
        <f>IF($A53="","",SUMIFS('المخالفات والرسوم'!$H$5:$H$304,'المخالفات والرسوم'!$C$5:$C$304,$A53,'المخالفات والرسوم'!$E$5:$E$304,"أخرى",'المخالفات والرسوم'!$A$5:$A$304,"&gt;="&amp;$F$3,'المخالفات والرسوم'!$A$5:$A$304,"&lt;"&amp;$H$3))</f>
        <v/>
      </c>
      <c r="N53" s="20">
        <f>IF($A53="","",SUMIFS('الصيانة'!$G$5:$G$204,'الصيانة'!$B$5:$B$204,$A53,'الصيانة'!$A$5:$A$204,"&gt;="&amp;$F$3,'الصيانة'!$A$5:$A$204,"&lt;"&amp;$H$3))</f>
        <v/>
      </c>
      <c r="O53" s="20">
        <f>IF($A53="","",G53+I53+J53+K53+L53+M53+N53)</f>
        <v/>
      </c>
      <c r="P53" s="20">
        <f>IF(OR($A53="",N(D53)=0),"",O53/D53)</f>
        <v/>
      </c>
    </row>
    <row r="54">
      <c r="A54" s="12">
        <f>IF(INDEX('السيارات'!$A$5:$A$104,48)="","",INDEX('السيارات'!$A$5:$A$104,48))</f>
        <v/>
      </c>
      <c r="B54" s="12">
        <f>IF($A54="","",IFERROR(VLOOKUP($A54,'السيارات'!$A$5:$F$104,6,FALSE),""))</f>
        <v/>
      </c>
      <c r="C54" s="26">
        <f>IF($A54="","",COUNTIFS('سجل الحركة'!$B$5:$B$1004,$A54,'سجل الحركة'!$A$5:$A$1004,"&gt;="&amp;$F$3,'سجل الحركة'!$A$5:$A$1004,"&lt;"&amp;$H$3))</f>
        <v/>
      </c>
      <c r="D54" s="15">
        <f>IF($A54="","",SUMIFS('سجل الحركة'!$N$5:$N$1004,'سجل الحركة'!$B$5:$B$1004,$A54,'سجل الحركة'!$A$5:$A$1004,"&gt;="&amp;$F$3,'سجل الحركة'!$A$5:$A$1004,"&lt;"&amp;$H$3))</f>
        <v/>
      </c>
      <c r="E54" s="15">
        <f>IF($A54="","",SUMIFS('سجل الحركة'!$O$5:$O$1004,'سجل الحركة'!$B$5:$B$1004,$A54,'سجل الحركة'!$A$5:$A$1004,"&gt;="&amp;$F$3,'سجل الحركة'!$A$5:$A$1004,"&lt;"&amp;$H$3))</f>
        <v/>
      </c>
      <c r="F54" s="27">
        <f>IF($A54="","",SUMIFS('الوقود'!$G$5:$G$304,'الوقود'!$B$5:$B$304,$A54,'الوقود'!$A$5:$A$304,"&gt;="&amp;$F$3,'الوقود'!$A$5:$A$304,"&lt;"&amp;$H$3))</f>
        <v/>
      </c>
      <c r="G54" s="20">
        <f>IF($A54="","",SUMIFS('الوقود'!$H$5:$H$304,'الوقود'!$B$5:$B$304,$A54,'الوقود'!$A$5:$A$304,"&gt;="&amp;$F$3,'الوقود'!$A$5:$A$304,"&lt;"&amp;$H$3))</f>
        <v/>
      </c>
      <c r="H54" s="28">
        <f>IF(OR($A54="",N(D54)=0,N(F54)=0),"",F54/D54*100)</f>
        <v/>
      </c>
      <c r="I54" s="20">
        <f>IF($A54="","",SUMIFS('المخالفات والرسوم'!$H$5:$H$304,'المخالفات والرسوم'!$C$5:$C$304,$A54,'المخالفات والرسوم'!$E$5:$E$304,"سالك",'المخالفات والرسوم'!$A$5:$A$304,"&gt;="&amp;$F$3,'المخالفات والرسوم'!$A$5:$A$304,"&lt;"&amp;$H$3))</f>
        <v/>
      </c>
      <c r="J54" s="20">
        <f>IF($A54="","",SUMIFS('المخالفات والرسوم'!$H$5:$H$304,'المخالفات والرسوم'!$C$5:$C$304,$A54,'المخالفات والرسوم'!$E$5:$E$304,"درب",'المخالفات والرسوم'!$A$5:$A$304,"&gt;="&amp;$F$3,'المخالفات والرسوم'!$A$5:$A$304,"&lt;"&amp;$H$3))</f>
        <v/>
      </c>
      <c r="K54" s="20">
        <f>IF($A54="","",SUMIFS('سجل الحركة'!$R$5:$R$1004,'سجل الحركة'!$B$5:$B$1004,$A54,'سجل الحركة'!$A$5:$A$1004,"&gt;="&amp;$F$3,'سجل الحركة'!$A$5:$A$1004,"&lt;"&amp;$H$3)+SUMIFS('المخالفات والرسوم'!$H$5:$H$304,'المخالفات والرسوم'!$C$5:$C$304,$A54,'المخالفات والرسوم'!$E$5:$E$304,"مواقف السيارات*",'المخالفات والرسوم'!$A$5:$A$304,"&gt;="&amp;$F$3,'المخالفات والرسوم'!$A$5:$A$304,"&lt;"&amp;$H$3))</f>
        <v/>
      </c>
      <c r="L54" s="20">
        <f>IF($A54="","",SUMIFS('المخالفات والرسوم'!$H$5:$H$304,'المخالفات والرسوم'!$C$5:$C$304,$A54,'المخالفات والرسوم'!$E$5:$E$304,"مخالفة مرورية",'المخالفات والرسوم'!$A$5:$A$304,"&gt;="&amp;$F$3,'المخالفات والرسوم'!$A$5:$A$304,"&lt;"&amp;$H$3))</f>
        <v/>
      </c>
      <c r="M54" s="20">
        <f>IF($A54="","",SUMIFS('المخالفات والرسوم'!$H$5:$H$304,'المخالفات والرسوم'!$C$5:$C$304,$A54,'المخالفات والرسوم'!$E$5:$E$304,"أخرى",'المخالفات والرسوم'!$A$5:$A$304,"&gt;="&amp;$F$3,'المخالفات والرسوم'!$A$5:$A$304,"&lt;"&amp;$H$3))</f>
        <v/>
      </c>
      <c r="N54" s="20">
        <f>IF($A54="","",SUMIFS('الصيانة'!$G$5:$G$204,'الصيانة'!$B$5:$B$204,$A54,'الصيانة'!$A$5:$A$204,"&gt;="&amp;$F$3,'الصيانة'!$A$5:$A$204,"&lt;"&amp;$H$3))</f>
        <v/>
      </c>
      <c r="O54" s="20">
        <f>IF($A54="","",G54+I54+J54+K54+L54+M54+N54)</f>
        <v/>
      </c>
      <c r="P54" s="20">
        <f>IF(OR($A54="",N(D54)=0),"",O54/D54)</f>
        <v/>
      </c>
    </row>
    <row r="55">
      <c r="A55" s="12">
        <f>IF(INDEX('السيارات'!$A$5:$A$104,49)="","",INDEX('السيارات'!$A$5:$A$104,49))</f>
        <v/>
      </c>
      <c r="B55" s="12">
        <f>IF($A55="","",IFERROR(VLOOKUP($A55,'السيارات'!$A$5:$F$104,6,FALSE),""))</f>
        <v/>
      </c>
      <c r="C55" s="26">
        <f>IF($A55="","",COUNTIFS('سجل الحركة'!$B$5:$B$1004,$A55,'سجل الحركة'!$A$5:$A$1004,"&gt;="&amp;$F$3,'سجل الحركة'!$A$5:$A$1004,"&lt;"&amp;$H$3))</f>
        <v/>
      </c>
      <c r="D55" s="15">
        <f>IF($A55="","",SUMIFS('سجل الحركة'!$N$5:$N$1004,'سجل الحركة'!$B$5:$B$1004,$A55,'سجل الحركة'!$A$5:$A$1004,"&gt;="&amp;$F$3,'سجل الحركة'!$A$5:$A$1004,"&lt;"&amp;$H$3))</f>
        <v/>
      </c>
      <c r="E55" s="15">
        <f>IF($A55="","",SUMIFS('سجل الحركة'!$O$5:$O$1004,'سجل الحركة'!$B$5:$B$1004,$A55,'سجل الحركة'!$A$5:$A$1004,"&gt;="&amp;$F$3,'سجل الحركة'!$A$5:$A$1004,"&lt;"&amp;$H$3))</f>
        <v/>
      </c>
      <c r="F55" s="27">
        <f>IF($A55="","",SUMIFS('الوقود'!$G$5:$G$304,'الوقود'!$B$5:$B$304,$A55,'الوقود'!$A$5:$A$304,"&gt;="&amp;$F$3,'الوقود'!$A$5:$A$304,"&lt;"&amp;$H$3))</f>
        <v/>
      </c>
      <c r="G55" s="20">
        <f>IF($A55="","",SUMIFS('الوقود'!$H$5:$H$304,'الوقود'!$B$5:$B$304,$A55,'الوقود'!$A$5:$A$304,"&gt;="&amp;$F$3,'الوقود'!$A$5:$A$304,"&lt;"&amp;$H$3))</f>
        <v/>
      </c>
      <c r="H55" s="28">
        <f>IF(OR($A55="",N(D55)=0,N(F55)=0),"",F55/D55*100)</f>
        <v/>
      </c>
      <c r="I55" s="20">
        <f>IF($A55="","",SUMIFS('المخالفات والرسوم'!$H$5:$H$304,'المخالفات والرسوم'!$C$5:$C$304,$A55,'المخالفات والرسوم'!$E$5:$E$304,"سالك",'المخالفات والرسوم'!$A$5:$A$304,"&gt;="&amp;$F$3,'المخالفات والرسوم'!$A$5:$A$304,"&lt;"&amp;$H$3))</f>
        <v/>
      </c>
      <c r="J55" s="20">
        <f>IF($A55="","",SUMIFS('المخالفات والرسوم'!$H$5:$H$304,'المخالفات والرسوم'!$C$5:$C$304,$A55,'المخالفات والرسوم'!$E$5:$E$304,"درب",'المخالفات والرسوم'!$A$5:$A$304,"&gt;="&amp;$F$3,'المخالفات والرسوم'!$A$5:$A$304,"&lt;"&amp;$H$3))</f>
        <v/>
      </c>
      <c r="K55" s="20">
        <f>IF($A55="","",SUMIFS('سجل الحركة'!$R$5:$R$1004,'سجل الحركة'!$B$5:$B$1004,$A55,'سجل الحركة'!$A$5:$A$1004,"&gt;="&amp;$F$3,'سجل الحركة'!$A$5:$A$1004,"&lt;"&amp;$H$3)+SUMIFS('المخالفات والرسوم'!$H$5:$H$304,'المخالفات والرسوم'!$C$5:$C$304,$A55,'المخالفات والرسوم'!$E$5:$E$304,"مواقف السيارات*",'المخالفات والرسوم'!$A$5:$A$304,"&gt;="&amp;$F$3,'المخالفات والرسوم'!$A$5:$A$304,"&lt;"&amp;$H$3))</f>
        <v/>
      </c>
      <c r="L55" s="20">
        <f>IF($A55="","",SUMIFS('المخالفات والرسوم'!$H$5:$H$304,'المخالفات والرسوم'!$C$5:$C$304,$A55,'المخالفات والرسوم'!$E$5:$E$304,"مخالفة مرورية",'المخالفات والرسوم'!$A$5:$A$304,"&gt;="&amp;$F$3,'المخالفات والرسوم'!$A$5:$A$304,"&lt;"&amp;$H$3))</f>
        <v/>
      </c>
      <c r="M55" s="20">
        <f>IF($A55="","",SUMIFS('المخالفات والرسوم'!$H$5:$H$304,'المخالفات والرسوم'!$C$5:$C$304,$A55,'المخالفات والرسوم'!$E$5:$E$304,"أخرى",'المخالفات والرسوم'!$A$5:$A$304,"&gt;="&amp;$F$3,'المخالفات والرسوم'!$A$5:$A$304,"&lt;"&amp;$H$3))</f>
        <v/>
      </c>
      <c r="N55" s="20">
        <f>IF($A55="","",SUMIFS('الصيانة'!$G$5:$G$204,'الصيانة'!$B$5:$B$204,$A55,'الصيانة'!$A$5:$A$204,"&gt;="&amp;$F$3,'الصيانة'!$A$5:$A$204,"&lt;"&amp;$H$3))</f>
        <v/>
      </c>
      <c r="O55" s="20">
        <f>IF($A55="","",G55+I55+J55+K55+L55+M55+N55)</f>
        <v/>
      </c>
      <c r="P55" s="20">
        <f>IF(OR($A55="",N(D55)=0),"",O55/D55)</f>
        <v/>
      </c>
    </row>
    <row r="56">
      <c r="A56" s="12">
        <f>IF(INDEX('السيارات'!$A$5:$A$104,50)="","",INDEX('السيارات'!$A$5:$A$104,50))</f>
        <v/>
      </c>
      <c r="B56" s="12">
        <f>IF($A56="","",IFERROR(VLOOKUP($A56,'السيارات'!$A$5:$F$104,6,FALSE),""))</f>
        <v/>
      </c>
      <c r="C56" s="26">
        <f>IF($A56="","",COUNTIFS('سجل الحركة'!$B$5:$B$1004,$A56,'سجل الحركة'!$A$5:$A$1004,"&gt;="&amp;$F$3,'سجل الحركة'!$A$5:$A$1004,"&lt;"&amp;$H$3))</f>
        <v/>
      </c>
      <c r="D56" s="15">
        <f>IF($A56="","",SUMIFS('سجل الحركة'!$N$5:$N$1004,'سجل الحركة'!$B$5:$B$1004,$A56,'سجل الحركة'!$A$5:$A$1004,"&gt;="&amp;$F$3,'سجل الحركة'!$A$5:$A$1004,"&lt;"&amp;$H$3))</f>
        <v/>
      </c>
      <c r="E56" s="15">
        <f>IF($A56="","",SUMIFS('سجل الحركة'!$O$5:$O$1004,'سجل الحركة'!$B$5:$B$1004,$A56,'سجل الحركة'!$A$5:$A$1004,"&gt;="&amp;$F$3,'سجل الحركة'!$A$5:$A$1004,"&lt;"&amp;$H$3))</f>
        <v/>
      </c>
      <c r="F56" s="27">
        <f>IF($A56="","",SUMIFS('الوقود'!$G$5:$G$304,'الوقود'!$B$5:$B$304,$A56,'الوقود'!$A$5:$A$304,"&gt;="&amp;$F$3,'الوقود'!$A$5:$A$304,"&lt;"&amp;$H$3))</f>
        <v/>
      </c>
      <c r="G56" s="20">
        <f>IF($A56="","",SUMIFS('الوقود'!$H$5:$H$304,'الوقود'!$B$5:$B$304,$A56,'الوقود'!$A$5:$A$304,"&gt;="&amp;$F$3,'الوقود'!$A$5:$A$304,"&lt;"&amp;$H$3))</f>
        <v/>
      </c>
      <c r="H56" s="28">
        <f>IF(OR($A56="",N(D56)=0,N(F56)=0),"",F56/D56*100)</f>
        <v/>
      </c>
      <c r="I56" s="20">
        <f>IF($A56="","",SUMIFS('المخالفات والرسوم'!$H$5:$H$304,'المخالفات والرسوم'!$C$5:$C$304,$A56,'المخالفات والرسوم'!$E$5:$E$304,"سالك",'المخالفات والرسوم'!$A$5:$A$304,"&gt;="&amp;$F$3,'المخالفات والرسوم'!$A$5:$A$304,"&lt;"&amp;$H$3))</f>
        <v/>
      </c>
      <c r="J56" s="20">
        <f>IF($A56="","",SUMIFS('المخالفات والرسوم'!$H$5:$H$304,'المخالفات والرسوم'!$C$5:$C$304,$A56,'المخالفات والرسوم'!$E$5:$E$304,"درب",'المخالفات والرسوم'!$A$5:$A$304,"&gt;="&amp;$F$3,'المخالفات والرسوم'!$A$5:$A$304,"&lt;"&amp;$H$3))</f>
        <v/>
      </c>
      <c r="K56" s="20">
        <f>IF($A56="","",SUMIFS('سجل الحركة'!$R$5:$R$1004,'سجل الحركة'!$B$5:$B$1004,$A56,'سجل الحركة'!$A$5:$A$1004,"&gt;="&amp;$F$3,'سجل الحركة'!$A$5:$A$1004,"&lt;"&amp;$H$3)+SUMIFS('المخالفات والرسوم'!$H$5:$H$304,'المخالفات والرسوم'!$C$5:$C$304,$A56,'المخالفات والرسوم'!$E$5:$E$304,"مواقف السيارات*",'المخالفات والرسوم'!$A$5:$A$304,"&gt;="&amp;$F$3,'المخالفات والرسوم'!$A$5:$A$304,"&lt;"&amp;$H$3))</f>
        <v/>
      </c>
      <c r="L56" s="20">
        <f>IF($A56="","",SUMIFS('المخالفات والرسوم'!$H$5:$H$304,'المخالفات والرسوم'!$C$5:$C$304,$A56,'المخالفات والرسوم'!$E$5:$E$304,"مخالفة مرورية",'المخالفات والرسوم'!$A$5:$A$304,"&gt;="&amp;$F$3,'المخالفات والرسوم'!$A$5:$A$304,"&lt;"&amp;$H$3))</f>
        <v/>
      </c>
      <c r="M56" s="20">
        <f>IF($A56="","",SUMIFS('المخالفات والرسوم'!$H$5:$H$304,'المخالفات والرسوم'!$C$5:$C$304,$A56,'المخالفات والرسوم'!$E$5:$E$304,"أخرى",'المخالفات والرسوم'!$A$5:$A$304,"&gt;="&amp;$F$3,'المخالفات والرسوم'!$A$5:$A$304,"&lt;"&amp;$H$3))</f>
        <v/>
      </c>
      <c r="N56" s="20">
        <f>IF($A56="","",SUMIFS('الصيانة'!$G$5:$G$204,'الصيانة'!$B$5:$B$204,$A56,'الصيانة'!$A$5:$A$204,"&gt;="&amp;$F$3,'الصيانة'!$A$5:$A$204,"&lt;"&amp;$H$3))</f>
        <v/>
      </c>
      <c r="O56" s="20">
        <f>IF($A56="","",G56+I56+J56+K56+L56+M56+N56)</f>
        <v/>
      </c>
      <c r="P56" s="20">
        <f>IF(OR($A56="",N(D56)=0),"",O56/D56)</f>
        <v/>
      </c>
    </row>
    <row r="57">
      <c r="A57" s="12">
        <f>IF(INDEX('السيارات'!$A$5:$A$104,51)="","",INDEX('السيارات'!$A$5:$A$104,51))</f>
        <v/>
      </c>
      <c r="B57" s="12">
        <f>IF($A57="","",IFERROR(VLOOKUP($A57,'السيارات'!$A$5:$F$104,6,FALSE),""))</f>
        <v/>
      </c>
      <c r="C57" s="26">
        <f>IF($A57="","",COUNTIFS('سجل الحركة'!$B$5:$B$1004,$A57,'سجل الحركة'!$A$5:$A$1004,"&gt;="&amp;$F$3,'سجل الحركة'!$A$5:$A$1004,"&lt;"&amp;$H$3))</f>
        <v/>
      </c>
      <c r="D57" s="15">
        <f>IF($A57="","",SUMIFS('سجل الحركة'!$N$5:$N$1004,'سجل الحركة'!$B$5:$B$1004,$A57,'سجل الحركة'!$A$5:$A$1004,"&gt;="&amp;$F$3,'سجل الحركة'!$A$5:$A$1004,"&lt;"&amp;$H$3))</f>
        <v/>
      </c>
      <c r="E57" s="15">
        <f>IF($A57="","",SUMIFS('سجل الحركة'!$O$5:$O$1004,'سجل الحركة'!$B$5:$B$1004,$A57,'سجل الحركة'!$A$5:$A$1004,"&gt;="&amp;$F$3,'سجل الحركة'!$A$5:$A$1004,"&lt;"&amp;$H$3))</f>
        <v/>
      </c>
      <c r="F57" s="27">
        <f>IF($A57="","",SUMIFS('الوقود'!$G$5:$G$304,'الوقود'!$B$5:$B$304,$A57,'الوقود'!$A$5:$A$304,"&gt;="&amp;$F$3,'الوقود'!$A$5:$A$304,"&lt;"&amp;$H$3))</f>
        <v/>
      </c>
      <c r="G57" s="20">
        <f>IF($A57="","",SUMIFS('الوقود'!$H$5:$H$304,'الوقود'!$B$5:$B$304,$A57,'الوقود'!$A$5:$A$304,"&gt;="&amp;$F$3,'الوقود'!$A$5:$A$304,"&lt;"&amp;$H$3))</f>
        <v/>
      </c>
      <c r="H57" s="28">
        <f>IF(OR($A57="",N(D57)=0,N(F57)=0),"",F57/D57*100)</f>
        <v/>
      </c>
      <c r="I57" s="20">
        <f>IF($A57="","",SUMIFS('المخالفات والرسوم'!$H$5:$H$304,'المخالفات والرسوم'!$C$5:$C$304,$A57,'المخالفات والرسوم'!$E$5:$E$304,"سالك",'المخالفات والرسوم'!$A$5:$A$304,"&gt;="&amp;$F$3,'المخالفات والرسوم'!$A$5:$A$304,"&lt;"&amp;$H$3))</f>
        <v/>
      </c>
      <c r="J57" s="20">
        <f>IF($A57="","",SUMIFS('المخالفات والرسوم'!$H$5:$H$304,'المخالفات والرسوم'!$C$5:$C$304,$A57,'المخالفات والرسوم'!$E$5:$E$304,"درب",'المخالفات والرسوم'!$A$5:$A$304,"&gt;="&amp;$F$3,'المخالفات والرسوم'!$A$5:$A$304,"&lt;"&amp;$H$3))</f>
        <v/>
      </c>
      <c r="K57" s="20">
        <f>IF($A57="","",SUMIFS('سجل الحركة'!$R$5:$R$1004,'سجل الحركة'!$B$5:$B$1004,$A57,'سجل الحركة'!$A$5:$A$1004,"&gt;="&amp;$F$3,'سجل الحركة'!$A$5:$A$1004,"&lt;"&amp;$H$3)+SUMIFS('المخالفات والرسوم'!$H$5:$H$304,'المخالفات والرسوم'!$C$5:$C$304,$A57,'المخالفات والرسوم'!$E$5:$E$304,"مواقف السيارات*",'المخالفات والرسوم'!$A$5:$A$304,"&gt;="&amp;$F$3,'المخالفات والرسوم'!$A$5:$A$304,"&lt;"&amp;$H$3))</f>
        <v/>
      </c>
      <c r="L57" s="20">
        <f>IF($A57="","",SUMIFS('المخالفات والرسوم'!$H$5:$H$304,'المخالفات والرسوم'!$C$5:$C$304,$A57,'المخالفات والرسوم'!$E$5:$E$304,"مخالفة مرورية",'المخالفات والرسوم'!$A$5:$A$304,"&gt;="&amp;$F$3,'المخالفات والرسوم'!$A$5:$A$304,"&lt;"&amp;$H$3))</f>
        <v/>
      </c>
      <c r="M57" s="20">
        <f>IF($A57="","",SUMIFS('المخالفات والرسوم'!$H$5:$H$304,'المخالفات والرسوم'!$C$5:$C$304,$A57,'المخالفات والرسوم'!$E$5:$E$304,"أخرى",'المخالفات والرسوم'!$A$5:$A$304,"&gt;="&amp;$F$3,'المخالفات والرسوم'!$A$5:$A$304,"&lt;"&amp;$H$3))</f>
        <v/>
      </c>
      <c r="N57" s="20">
        <f>IF($A57="","",SUMIFS('الصيانة'!$G$5:$G$204,'الصيانة'!$B$5:$B$204,$A57,'الصيانة'!$A$5:$A$204,"&gt;="&amp;$F$3,'الصيانة'!$A$5:$A$204,"&lt;"&amp;$H$3))</f>
        <v/>
      </c>
      <c r="O57" s="20">
        <f>IF($A57="","",G57+I57+J57+K57+L57+M57+N57)</f>
        <v/>
      </c>
      <c r="P57" s="20">
        <f>IF(OR($A57="",N(D57)=0),"",O57/D57)</f>
        <v/>
      </c>
    </row>
    <row r="58">
      <c r="A58" s="12">
        <f>IF(INDEX('السيارات'!$A$5:$A$104,52)="","",INDEX('السيارات'!$A$5:$A$104,52))</f>
        <v/>
      </c>
      <c r="B58" s="12">
        <f>IF($A58="","",IFERROR(VLOOKUP($A58,'السيارات'!$A$5:$F$104,6,FALSE),""))</f>
        <v/>
      </c>
      <c r="C58" s="26">
        <f>IF($A58="","",COUNTIFS('سجل الحركة'!$B$5:$B$1004,$A58,'سجل الحركة'!$A$5:$A$1004,"&gt;="&amp;$F$3,'سجل الحركة'!$A$5:$A$1004,"&lt;"&amp;$H$3))</f>
        <v/>
      </c>
      <c r="D58" s="15">
        <f>IF($A58="","",SUMIFS('سجل الحركة'!$N$5:$N$1004,'سجل الحركة'!$B$5:$B$1004,$A58,'سجل الحركة'!$A$5:$A$1004,"&gt;="&amp;$F$3,'سجل الحركة'!$A$5:$A$1004,"&lt;"&amp;$H$3))</f>
        <v/>
      </c>
      <c r="E58" s="15">
        <f>IF($A58="","",SUMIFS('سجل الحركة'!$O$5:$O$1004,'سجل الحركة'!$B$5:$B$1004,$A58,'سجل الحركة'!$A$5:$A$1004,"&gt;="&amp;$F$3,'سجل الحركة'!$A$5:$A$1004,"&lt;"&amp;$H$3))</f>
        <v/>
      </c>
      <c r="F58" s="27">
        <f>IF($A58="","",SUMIFS('الوقود'!$G$5:$G$304,'الوقود'!$B$5:$B$304,$A58,'الوقود'!$A$5:$A$304,"&gt;="&amp;$F$3,'الوقود'!$A$5:$A$304,"&lt;"&amp;$H$3))</f>
        <v/>
      </c>
      <c r="G58" s="20">
        <f>IF($A58="","",SUMIFS('الوقود'!$H$5:$H$304,'الوقود'!$B$5:$B$304,$A58,'الوقود'!$A$5:$A$304,"&gt;="&amp;$F$3,'الوقود'!$A$5:$A$304,"&lt;"&amp;$H$3))</f>
        <v/>
      </c>
      <c r="H58" s="28">
        <f>IF(OR($A58="",N(D58)=0,N(F58)=0),"",F58/D58*100)</f>
        <v/>
      </c>
      <c r="I58" s="20">
        <f>IF($A58="","",SUMIFS('المخالفات والرسوم'!$H$5:$H$304,'المخالفات والرسوم'!$C$5:$C$304,$A58,'المخالفات والرسوم'!$E$5:$E$304,"سالك",'المخالفات والرسوم'!$A$5:$A$304,"&gt;="&amp;$F$3,'المخالفات والرسوم'!$A$5:$A$304,"&lt;"&amp;$H$3))</f>
        <v/>
      </c>
      <c r="J58" s="20">
        <f>IF($A58="","",SUMIFS('المخالفات والرسوم'!$H$5:$H$304,'المخالفات والرسوم'!$C$5:$C$304,$A58,'المخالفات والرسوم'!$E$5:$E$304,"درب",'المخالفات والرسوم'!$A$5:$A$304,"&gt;="&amp;$F$3,'المخالفات والرسوم'!$A$5:$A$304,"&lt;"&amp;$H$3))</f>
        <v/>
      </c>
      <c r="K58" s="20">
        <f>IF($A58="","",SUMIFS('سجل الحركة'!$R$5:$R$1004,'سجل الحركة'!$B$5:$B$1004,$A58,'سجل الحركة'!$A$5:$A$1004,"&gt;="&amp;$F$3,'سجل الحركة'!$A$5:$A$1004,"&lt;"&amp;$H$3)+SUMIFS('المخالفات والرسوم'!$H$5:$H$304,'المخالفات والرسوم'!$C$5:$C$304,$A58,'المخالفات والرسوم'!$E$5:$E$304,"مواقف السيارات*",'المخالفات والرسوم'!$A$5:$A$304,"&gt;="&amp;$F$3,'المخالفات والرسوم'!$A$5:$A$304,"&lt;"&amp;$H$3))</f>
        <v/>
      </c>
      <c r="L58" s="20">
        <f>IF($A58="","",SUMIFS('المخالفات والرسوم'!$H$5:$H$304,'المخالفات والرسوم'!$C$5:$C$304,$A58,'المخالفات والرسوم'!$E$5:$E$304,"مخالفة مرورية",'المخالفات والرسوم'!$A$5:$A$304,"&gt;="&amp;$F$3,'المخالفات والرسوم'!$A$5:$A$304,"&lt;"&amp;$H$3))</f>
        <v/>
      </c>
      <c r="M58" s="20">
        <f>IF($A58="","",SUMIFS('المخالفات والرسوم'!$H$5:$H$304,'المخالفات والرسوم'!$C$5:$C$304,$A58,'المخالفات والرسوم'!$E$5:$E$304,"أخرى",'المخالفات والرسوم'!$A$5:$A$304,"&gt;="&amp;$F$3,'المخالفات والرسوم'!$A$5:$A$304,"&lt;"&amp;$H$3))</f>
        <v/>
      </c>
      <c r="N58" s="20">
        <f>IF($A58="","",SUMIFS('الصيانة'!$G$5:$G$204,'الصيانة'!$B$5:$B$204,$A58,'الصيانة'!$A$5:$A$204,"&gt;="&amp;$F$3,'الصيانة'!$A$5:$A$204,"&lt;"&amp;$H$3))</f>
        <v/>
      </c>
      <c r="O58" s="20">
        <f>IF($A58="","",G58+I58+J58+K58+L58+M58+N58)</f>
        <v/>
      </c>
      <c r="P58" s="20">
        <f>IF(OR($A58="",N(D58)=0),"",O58/D58)</f>
        <v/>
      </c>
    </row>
    <row r="59">
      <c r="A59" s="12">
        <f>IF(INDEX('السيارات'!$A$5:$A$104,53)="","",INDEX('السيارات'!$A$5:$A$104,53))</f>
        <v/>
      </c>
      <c r="B59" s="12">
        <f>IF($A59="","",IFERROR(VLOOKUP($A59,'السيارات'!$A$5:$F$104,6,FALSE),""))</f>
        <v/>
      </c>
      <c r="C59" s="26">
        <f>IF($A59="","",COUNTIFS('سجل الحركة'!$B$5:$B$1004,$A59,'سجل الحركة'!$A$5:$A$1004,"&gt;="&amp;$F$3,'سجل الحركة'!$A$5:$A$1004,"&lt;"&amp;$H$3))</f>
        <v/>
      </c>
      <c r="D59" s="15">
        <f>IF($A59="","",SUMIFS('سجل الحركة'!$N$5:$N$1004,'سجل الحركة'!$B$5:$B$1004,$A59,'سجل الحركة'!$A$5:$A$1004,"&gt;="&amp;$F$3,'سجل الحركة'!$A$5:$A$1004,"&lt;"&amp;$H$3))</f>
        <v/>
      </c>
      <c r="E59" s="15">
        <f>IF($A59="","",SUMIFS('سجل الحركة'!$O$5:$O$1004,'سجل الحركة'!$B$5:$B$1004,$A59,'سجل الحركة'!$A$5:$A$1004,"&gt;="&amp;$F$3,'سجل الحركة'!$A$5:$A$1004,"&lt;"&amp;$H$3))</f>
        <v/>
      </c>
      <c r="F59" s="27">
        <f>IF($A59="","",SUMIFS('الوقود'!$G$5:$G$304,'الوقود'!$B$5:$B$304,$A59,'الوقود'!$A$5:$A$304,"&gt;="&amp;$F$3,'الوقود'!$A$5:$A$304,"&lt;"&amp;$H$3))</f>
        <v/>
      </c>
      <c r="G59" s="20">
        <f>IF($A59="","",SUMIFS('الوقود'!$H$5:$H$304,'الوقود'!$B$5:$B$304,$A59,'الوقود'!$A$5:$A$304,"&gt;="&amp;$F$3,'الوقود'!$A$5:$A$304,"&lt;"&amp;$H$3))</f>
        <v/>
      </c>
      <c r="H59" s="28">
        <f>IF(OR($A59="",N(D59)=0,N(F59)=0),"",F59/D59*100)</f>
        <v/>
      </c>
      <c r="I59" s="20">
        <f>IF($A59="","",SUMIFS('المخالفات والرسوم'!$H$5:$H$304,'المخالفات والرسوم'!$C$5:$C$304,$A59,'المخالفات والرسوم'!$E$5:$E$304,"سالك",'المخالفات والرسوم'!$A$5:$A$304,"&gt;="&amp;$F$3,'المخالفات والرسوم'!$A$5:$A$304,"&lt;"&amp;$H$3))</f>
        <v/>
      </c>
      <c r="J59" s="20">
        <f>IF($A59="","",SUMIFS('المخالفات والرسوم'!$H$5:$H$304,'المخالفات والرسوم'!$C$5:$C$304,$A59,'المخالفات والرسوم'!$E$5:$E$304,"درب",'المخالفات والرسوم'!$A$5:$A$304,"&gt;="&amp;$F$3,'المخالفات والرسوم'!$A$5:$A$304,"&lt;"&amp;$H$3))</f>
        <v/>
      </c>
      <c r="K59" s="20">
        <f>IF($A59="","",SUMIFS('سجل الحركة'!$R$5:$R$1004,'سجل الحركة'!$B$5:$B$1004,$A59,'سجل الحركة'!$A$5:$A$1004,"&gt;="&amp;$F$3,'سجل الحركة'!$A$5:$A$1004,"&lt;"&amp;$H$3)+SUMIFS('المخالفات والرسوم'!$H$5:$H$304,'المخالفات والرسوم'!$C$5:$C$304,$A59,'المخالفات والرسوم'!$E$5:$E$304,"مواقف السيارات*",'المخالفات والرسوم'!$A$5:$A$304,"&gt;="&amp;$F$3,'المخالفات والرسوم'!$A$5:$A$304,"&lt;"&amp;$H$3))</f>
        <v/>
      </c>
      <c r="L59" s="20">
        <f>IF($A59="","",SUMIFS('المخالفات والرسوم'!$H$5:$H$304,'المخالفات والرسوم'!$C$5:$C$304,$A59,'المخالفات والرسوم'!$E$5:$E$304,"مخالفة مرورية",'المخالفات والرسوم'!$A$5:$A$304,"&gt;="&amp;$F$3,'المخالفات والرسوم'!$A$5:$A$304,"&lt;"&amp;$H$3))</f>
        <v/>
      </c>
      <c r="M59" s="20">
        <f>IF($A59="","",SUMIFS('المخالفات والرسوم'!$H$5:$H$304,'المخالفات والرسوم'!$C$5:$C$304,$A59,'المخالفات والرسوم'!$E$5:$E$304,"أخرى",'المخالفات والرسوم'!$A$5:$A$304,"&gt;="&amp;$F$3,'المخالفات والرسوم'!$A$5:$A$304,"&lt;"&amp;$H$3))</f>
        <v/>
      </c>
      <c r="N59" s="20">
        <f>IF($A59="","",SUMIFS('الصيانة'!$G$5:$G$204,'الصيانة'!$B$5:$B$204,$A59,'الصيانة'!$A$5:$A$204,"&gt;="&amp;$F$3,'الصيانة'!$A$5:$A$204,"&lt;"&amp;$H$3))</f>
        <v/>
      </c>
      <c r="O59" s="20">
        <f>IF($A59="","",G59+I59+J59+K59+L59+M59+N59)</f>
        <v/>
      </c>
      <c r="P59" s="20">
        <f>IF(OR($A59="",N(D59)=0),"",O59/D59)</f>
        <v/>
      </c>
    </row>
    <row r="60">
      <c r="A60" s="12">
        <f>IF(INDEX('السيارات'!$A$5:$A$104,54)="","",INDEX('السيارات'!$A$5:$A$104,54))</f>
        <v/>
      </c>
      <c r="B60" s="12">
        <f>IF($A60="","",IFERROR(VLOOKUP($A60,'السيارات'!$A$5:$F$104,6,FALSE),""))</f>
        <v/>
      </c>
      <c r="C60" s="26">
        <f>IF($A60="","",COUNTIFS('سجل الحركة'!$B$5:$B$1004,$A60,'سجل الحركة'!$A$5:$A$1004,"&gt;="&amp;$F$3,'سجل الحركة'!$A$5:$A$1004,"&lt;"&amp;$H$3))</f>
        <v/>
      </c>
      <c r="D60" s="15">
        <f>IF($A60="","",SUMIFS('سجل الحركة'!$N$5:$N$1004,'سجل الحركة'!$B$5:$B$1004,$A60,'سجل الحركة'!$A$5:$A$1004,"&gt;="&amp;$F$3,'سجل الحركة'!$A$5:$A$1004,"&lt;"&amp;$H$3))</f>
        <v/>
      </c>
      <c r="E60" s="15">
        <f>IF($A60="","",SUMIFS('سجل الحركة'!$O$5:$O$1004,'سجل الحركة'!$B$5:$B$1004,$A60,'سجل الحركة'!$A$5:$A$1004,"&gt;="&amp;$F$3,'سجل الحركة'!$A$5:$A$1004,"&lt;"&amp;$H$3))</f>
        <v/>
      </c>
      <c r="F60" s="27">
        <f>IF($A60="","",SUMIFS('الوقود'!$G$5:$G$304,'الوقود'!$B$5:$B$304,$A60,'الوقود'!$A$5:$A$304,"&gt;="&amp;$F$3,'الوقود'!$A$5:$A$304,"&lt;"&amp;$H$3))</f>
        <v/>
      </c>
      <c r="G60" s="20">
        <f>IF($A60="","",SUMIFS('الوقود'!$H$5:$H$304,'الوقود'!$B$5:$B$304,$A60,'الوقود'!$A$5:$A$304,"&gt;="&amp;$F$3,'الوقود'!$A$5:$A$304,"&lt;"&amp;$H$3))</f>
        <v/>
      </c>
      <c r="H60" s="28">
        <f>IF(OR($A60="",N(D60)=0,N(F60)=0),"",F60/D60*100)</f>
        <v/>
      </c>
      <c r="I60" s="20">
        <f>IF($A60="","",SUMIFS('المخالفات والرسوم'!$H$5:$H$304,'المخالفات والرسوم'!$C$5:$C$304,$A60,'المخالفات والرسوم'!$E$5:$E$304,"سالك",'المخالفات والرسوم'!$A$5:$A$304,"&gt;="&amp;$F$3,'المخالفات والرسوم'!$A$5:$A$304,"&lt;"&amp;$H$3))</f>
        <v/>
      </c>
      <c r="J60" s="20">
        <f>IF($A60="","",SUMIFS('المخالفات والرسوم'!$H$5:$H$304,'المخالفات والرسوم'!$C$5:$C$304,$A60,'المخالفات والرسوم'!$E$5:$E$304,"درب",'المخالفات والرسوم'!$A$5:$A$304,"&gt;="&amp;$F$3,'المخالفات والرسوم'!$A$5:$A$304,"&lt;"&amp;$H$3))</f>
        <v/>
      </c>
      <c r="K60" s="20">
        <f>IF($A60="","",SUMIFS('سجل الحركة'!$R$5:$R$1004,'سجل الحركة'!$B$5:$B$1004,$A60,'سجل الحركة'!$A$5:$A$1004,"&gt;="&amp;$F$3,'سجل الحركة'!$A$5:$A$1004,"&lt;"&amp;$H$3)+SUMIFS('المخالفات والرسوم'!$H$5:$H$304,'المخالفات والرسوم'!$C$5:$C$304,$A60,'المخالفات والرسوم'!$E$5:$E$304,"مواقف السيارات*",'المخالفات والرسوم'!$A$5:$A$304,"&gt;="&amp;$F$3,'المخالفات والرسوم'!$A$5:$A$304,"&lt;"&amp;$H$3))</f>
        <v/>
      </c>
      <c r="L60" s="20">
        <f>IF($A60="","",SUMIFS('المخالفات والرسوم'!$H$5:$H$304,'المخالفات والرسوم'!$C$5:$C$304,$A60,'المخالفات والرسوم'!$E$5:$E$304,"مخالفة مرورية",'المخالفات والرسوم'!$A$5:$A$304,"&gt;="&amp;$F$3,'المخالفات والرسوم'!$A$5:$A$304,"&lt;"&amp;$H$3))</f>
        <v/>
      </c>
      <c r="M60" s="20">
        <f>IF($A60="","",SUMIFS('المخالفات والرسوم'!$H$5:$H$304,'المخالفات والرسوم'!$C$5:$C$304,$A60,'المخالفات والرسوم'!$E$5:$E$304,"أخرى",'المخالفات والرسوم'!$A$5:$A$304,"&gt;="&amp;$F$3,'المخالفات والرسوم'!$A$5:$A$304,"&lt;"&amp;$H$3))</f>
        <v/>
      </c>
      <c r="N60" s="20">
        <f>IF($A60="","",SUMIFS('الصيانة'!$G$5:$G$204,'الصيانة'!$B$5:$B$204,$A60,'الصيانة'!$A$5:$A$204,"&gt;="&amp;$F$3,'الصيانة'!$A$5:$A$204,"&lt;"&amp;$H$3))</f>
        <v/>
      </c>
      <c r="O60" s="20">
        <f>IF($A60="","",G60+I60+J60+K60+L60+M60+N60)</f>
        <v/>
      </c>
      <c r="P60" s="20">
        <f>IF(OR($A60="",N(D60)=0),"",O60/D60)</f>
        <v/>
      </c>
    </row>
    <row r="61">
      <c r="A61" s="12">
        <f>IF(INDEX('السيارات'!$A$5:$A$104,55)="","",INDEX('السيارات'!$A$5:$A$104,55))</f>
        <v/>
      </c>
      <c r="B61" s="12">
        <f>IF($A61="","",IFERROR(VLOOKUP($A61,'السيارات'!$A$5:$F$104,6,FALSE),""))</f>
        <v/>
      </c>
      <c r="C61" s="26">
        <f>IF($A61="","",COUNTIFS('سجل الحركة'!$B$5:$B$1004,$A61,'سجل الحركة'!$A$5:$A$1004,"&gt;="&amp;$F$3,'سجل الحركة'!$A$5:$A$1004,"&lt;"&amp;$H$3))</f>
        <v/>
      </c>
      <c r="D61" s="15">
        <f>IF($A61="","",SUMIFS('سجل الحركة'!$N$5:$N$1004,'سجل الحركة'!$B$5:$B$1004,$A61,'سجل الحركة'!$A$5:$A$1004,"&gt;="&amp;$F$3,'سجل الحركة'!$A$5:$A$1004,"&lt;"&amp;$H$3))</f>
        <v/>
      </c>
      <c r="E61" s="15">
        <f>IF($A61="","",SUMIFS('سجل الحركة'!$O$5:$O$1004,'سجل الحركة'!$B$5:$B$1004,$A61,'سجل الحركة'!$A$5:$A$1004,"&gt;="&amp;$F$3,'سجل الحركة'!$A$5:$A$1004,"&lt;"&amp;$H$3))</f>
        <v/>
      </c>
      <c r="F61" s="27">
        <f>IF($A61="","",SUMIFS('الوقود'!$G$5:$G$304,'الوقود'!$B$5:$B$304,$A61,'الوقود'!$A$5:$A$304,"&gt;="&amp;$F$3,'الوقود'!$A$5:$A$304,"&lt;"&amp;$H$3))</f>
        <v/>
      </c>
      <c r="G61" s="20">
        <f>IF($A61="","",SUMIFS('الوقود'!$H$5:$H$304,'الوقود'!$B$5:$B$304,$A61,'الوقود'!$A$5:$A$304,"&gt;="&amp;$F$3,'الوقود'!$A$5:$A$304,"&lt;"&amp;$H$3))</f>
        <v/>
      </c>
      <c r="H61" s="28">
        <f>IF(OR($A61="",N(D61)=0,N(F61)=0),"",F61/D61*100)</f>
        <v/>
      </c>
      <c r="I61" s="20">
        <f>IF($A61="","",SUMIFS('المخالفات والرسوم'!$H$5:$H$304,'المخالفات والرسوم'!$C$5:$C$304,$A61,'المخالفات والرسوم'!$E$5:$E$304,"سالك",'المخالفات والرسوم'!$A$5:$A$304,"&gt;="&amp;$F$3,'المخالفات والرسوم'!$A$5:$A$304,"&lt;"&amp;$H$3))</f>
        <v/>
      </c>
      <c r="J61" s="20">
        <f>IF($A61="","",SUMIFS('المخالفات والرسوم'!$H$5:$H$304,'المخالفات والرسوم'!$C$5:$C$304,$A61,'المخالفات والرسوم'!$E$5:$E$304,"درب",'المخالفات والرسوم'!$A$5:$A$304,"&gt;="&amp;$F$3,'المخالفات والرسوم'!$A$5:$A$304,"&lt;"&amp;$H$3))</f>
        <v/>
      </c>
      <c r="K61" s="20">
        <f>IF($A61="","",SUMIFS('سجل الحركة'!$R$5:$R$1004,'سجل الحركة'!$B$5:$B$1004,$A61,'سجل الحركة'!$A$5:$A$1004,"&gt;="&amp;$F$3,'سجل الحركة'!$A$5:$A$1004,"&lt;"&amp;$H$3)+SUMIFS('المخالفات والرسوم'!$H$5:$H$304,'المخالفات والرسوم'!$C$5:$C$304,$A61,'المخالفات والرسوم'!$E$5:$E$304,"مواقف السيارات*",'المخالفات والرسوم'!$A$5:$A$304,"&gt;="&amp;$F$3,'المخالفات والرسوم'!$A$5:$A$304,"&lt;"&amp;$H$3))</f>
        <v/>
      </c>
      <c r="L61" s="20">
        <f>IF($A61="","",SUMIFS('المخالفات والرسوم'!$H$5:$H$304,'المخالفات والرسوم'!$C$5:$C$304,$A61,'المخالفات والرسوم'!$E$5:$E$304,"مخالفة مرورية",'المخالفات والرسوم'!$A$5:$A$304,"&gt;="&amp;$F$3,'المخالفات والرسوم'!$A$5:$A$304,"&lt;"&amp;$H$3))</f>
        <v/>
      </c>
      <c r="M61" s="20">
        <f>IF($A61="","",SUMIFS('المخالفات والرسوم'!$H$5:$H$304,'المخالفات والرسوم'!$C$5:$C$304,$A61,'المخالفات والرسوم'!$E$5:$E$304,"أخرى",'المخالفات والرسوم'!$A$5:$A$304,"&gt;="&amp;$F$3,'المخالفات والرسوم'!$A$5:$A$304,"&lt;"&amp;$H$3))</f>
        <v/>
      </c>
      <c r="N61" s="20">
        <f>IF($A61="","",SUMIFS('الصيانة'!$G$5:$G$204,'الصيانة'!$B$5:$B$204,$A61,'الصيانة'!$A$5:$A$204,"&gt;="&amp;$F$3,'الصيانة'!$A$5:$A$204,"&lt;"&amp;$H$3))</f>
        <v/>
      </c>
      <c r="O61" s="20">
        <f>IF($A61="","",G61+I61+J61+K61+L61+M61+N61)</f>
        <v/>
      </c>
      <c r="P61" s="20">
        <f>IF(OR($A61="",N(D61)=0),"",O61/D61)</f>
        <v/>
      </c>
    </row>
    <row r="62">
      <c r="A62" s="12">
        <f>IF(INDEX('السيارات'!$A$5:$A$104,56)="","",INDEX('السيارات'!$A$5:$A$104,56))</f>
        <v/>
      </c>
      <c r="B62" s="12">
        <f>IF($A62="","",IFERROR(VLOOKUP($A62,'السيارات'!$A$5:$F$104,6,FALSE),""))</f>
        <v/>
      </c>
      <c r="C62" s="26">
        <f>IF($A62="","",COUNTIFS('سجل الحركة'!$B$5:$B$1004,$A62,'سجل الحركة'!$A$5:$A$1004,"&gt;="&amp;$F$3,'سجل الحركة'!$A$5:$A$1004,"&lt;"&amp;$H$3))</f>
        <v/>
      </c>
      <c r="D62" s="15">
        <f>IF($A62="","",SUMIFS('سجل الحركة'!$N$5:$N$1004,'سجل الحركة'!$B$5:$B$1004,$A62,'سجل الحركة'!$A$5:$A$1004,"&gt;="&amp;$F$3,'سجل الحركة'!$A$5:$A$1004,"&lt;"&amp;$H$3))</f>
        <v/>
      </c>
      <c r="E62" s="15">
        <f>IF($A62="","",SUMIFS('سجل الحركة'!$O$5:$O$1004,'سجل الحركة'!$B$5:$B$1004,$A62,'سجل الحركة'!$A$5:$A$1004,"&gt;="&amp;$F$3,'سجل الحركة'!$A$5:$A$1004,"&lt;"&amp;$H$3))</f>
        <v/>
      </c>
      <c r="F62" s="27">
        <f>IF($A62="","",SUMIFS('الوقود'!$G$5:$G$304,'الوقود'!$B$5:$B$304,$A62,'الوقود'!$A$5:$A$304,"&gt;="&amp;$F$3,'الوقود'!$A$5:$A$304,"&lt;"&amp;$H$3))</f>
        <v/>
      </c>
      <c r="G62" s="20">
        <f>IF($A62="","",SUMIFS('الوقود'!$H$5:$H$304,'الوقود'!$B$5:$B$304,$A62,'الوقود'!$A$5:$A$304,"&gt;="&amp;$F$3,'الوقود'!$A$5:$A$304,"&lt;"&amp;$H$3))</f>
        <v/>
      </c>
      <c r="H62" s="28">
        <f>IF(OR($A62="",N(D62)=0,N(F62)=0),"",F62/D62*100)</f>
        <v/>
      </c>
      <c r="I62" s="20">
        <f>IF($A62="","",SUMIFS('المخالفات والرسوم'!$H$5:$H$304,'المخالفات والرسوم'!$C$5:$C$304,$A62,'المخالفات والرسوم'!$E$5:$E$304,"سالك",'المخالفات والرسوم'!$A$5:$A$304,"&gt;="&amp;$F$3,'المخالفات والرسوم'!$A$5:$A$304,"&lt;"&amp;$H$3))</f>
        <v/>
      </c>
      <c r="J62" s="20">
        <f>IF($A62="","",SUMIFS('المخالفات والرسوم'!$H$5:$H$304,'المخالفات والرسوم'!$C$5:$C$304,$A62,'المخالفات والرسوم'!$E$5:$E$304,"درب",'المخالفات والرسوم'!$A$5:$A$304,"&gt;="&amp;$F$3,'المخالفات والرسوم'!$A$5:$A$304,"&lt;"&amp;$H$3))</f>
        <v/>
      </c>
      <c r="K62" s="20">
        <f>IF($A62="","",SUMIFS('سجل الحركة'!$R$5:$R$1004,'سجل الحركة'!$B$5:$B$1004,$A62,'سجل الحركة'!$A$5:$A$1004,"&gt;="&amp;$F$3,'سجل الحركة'!$A$5:$A$1004,"&lt;"&amp;$H$3)+SUMIFS('المخالفات والرسوم'!$H$5:$H$304,'المخالفات والرسوم'!$C$5:$C$304,$A62,'المخالفات والرسوم'!$E$5:$E$304,"مواقف السيارات*",'المخالفات والرسوم'!$A$5:$A$304,"&gt;="&amp;$F$3,'المخالفات والرسوم'!$A$5:$A$304,"&lt;"&amp;$H$3))</f>
        <v/>
      </c>
      <c r="L62" s="20">
        <f>IF($A62="","",SUMIFS('المخالفات والرسوم'!$H$5:$H$304,'المخالفات والرسوم'!$C$5:$C$304,$A62,'المخالفات والرسوم'!$E$5:$E$304,"مخالفة مرورية",'المخالفات والرسوم'!$A$5:$A$304,"&gt;="&amp;$F$3,'المخالفات والرسوم'!$A$5:$A$304,"&lt;"&amp;$H$3))</f>
        <v/>
      </c>
      <c r="M62" s="20">
        <f>IF($A62="","",SUMIFS('المخالفات والرسوم'!$H$5:$H$304,'المخالفات والرسوم'!$C$5:$C$304,$A62,'المخالفات والرسوم'!$E$5:$E$304,"أخرى",'المخالفات والرسوم'!$A$5:$A$304,"&gt;="&amp;$F$3,'المخالفات والرسوم'!$A$5:$A$304,"&lt;"&amp;$H$3))</f>
        <v/>
      </c>
      <c r="N62" s="20">
        <f>IF($A62="","",SUMIFS('الصيانة'!$G$5:$G$204,'الصيانة'!$B$5:$B$204,$A62,'الصيانة'!$A$5:$A$204,"&gt;="&amp;$F$3,'الصيانة'!$A$5:$A$204,"&lt;"&amp;$H$3))</f>
        <v/>
      </c>
      <c r="O62" s="20">
        <f>IF($A62="","",G62+I62+J62+K62+L62+M62+N62)</f>
        <v/>
      </c>
      <c r="P62" s="20">
        <f>IF(OR($A62="",N(D62)=0),"",O62/D62)</f>
        <v/>
      </c>
    </row>
    <row r="63">
      <c r="A63" s="12">
        <f>IF(INDEX('السيارات'!$A$5:$A$104,57)="","",INDEX('السيارات'!$A$5:$A$104,57))</f>
        <v/>
      </c>
      <c r="B63" s="12">
        <f>IF($A63="","",IFERROR(VLOOKUP($A63,'السيارات'!$A$5:$F$104,6,FALSE),""))</f>
        <v/>
      </c>
      <c r="C63" s="26">
        <f>IF($A63="","",COUNTIFS('سجل الحركة'!$B$5:$B$1004,$A63,'سجل الحركة'!$A$5:$A$1004,"&gt;="&amp;$F$3,'سجل الحركة'!$A$5:$A$1004,"&lt;"&amp;$H$3))</f>
        <v/>
      </c>
      <c r="D63" s="15">
        <f>IF($A63="","",SUMIFS('سجل الحركة'!$N$5:$N$1004,'سجل الحركة'!$B$5:$B$1004,$A63,'سجل الحركة'!$A$5:$A$1004,"&gt;="&amp;$F$3,'سجل الحركة'!$A$5:$A$1004,"&lt;"&amp;$H$3))</f>
        <v/>
      </c>
      <c r="E63" s="15">
        <f>IF($A63="","",SUMIFS('سجل الحركة'!$O$5:$O$1004,'سجل الحركة'!$B$5:$B$1004,$A63,'سجل الحركة'!$A$5:$A$1004,"&gt;="&amp;$F$3,'سجل الحركة'!$A$5:$A$1004,"&lt;"&amp;$H$3))</f>
        <v/>
      </c>
      <c r="F63" s="27">
        <f>IF($A63="","",SUMIFS('الوقود'!$G$5:$G$304,'الوقود'!$B$5:$B$304,$A63,'الوقود'!$A$5:$A$304,"&gt;="&amp;$F$3,'الوقود'!$A$5:$A$304,"&lt;"&amp;$H$3))</f>
        <v/>
      </c>
      <c r="G63" s="20">
        <f>IF($A63="","",SUMIFS('الوقود'!$H$5:$H$304,'الوقود'!$B$5:$B$304,$A63,'الوقود'!$A$5:$A$304,"&gt;="&amp;$F$3,'الوقود'!$A$5:$A$304,"&lt;"&amp;$H$3))</f>
        <v/>
      </c>
      <c r="H63" s="28">
        <f>IF(OR($A63="",N(D63)=0,N(F63)=0),"",F63/D63*100)</f>
        <v/>
      </c>
      <c r="I63" s="20">
        <f>IF($A63="","",SUMIFS('المخالفات والرسوم'!$H$5:$H$304,'المخالفات والرسوم'!$C$5:$C$304,$A63,'المخالفات والرسوم'!$E$5:$E$304,"سالك",'المخالفات والرسوم'!$A$5:$A$304,"&gt;="&amp;$F$3,'المخالفات والرسوم'!$A$5:$A$304,"&lt;"&amp;$H$3))</f>
        <v/>
      </c>
      <c r="J63" s="20">
        <f>IF($A63="","",SUMIFS('المخالفات والرسوم'!$H$5:$H$304,'المخالفات والرسوم'!$C$5:$C$304,$A63,'المخالفات والرسوم'!$E$5:$E$304,"درب",'المخالفات والرسوم'!$A$5:$A$304,"&gt;="&amp;$F$3,'المخالفات والرسوم'!$A$5:$A$304,"&lt;"&amp;$H$3))</f>
        <v/>
      </c>
      <c r="K63" s="20">
        <f>IF($A63="","",SUMIFS('سجل الحركة'!$R$5:$R$1004,'سجل الحركة'!$B$5:$B$1004,$A63,'سجل الحركة'!$A$5:$A$1004,"&gt;="&amp;$F$3,'سجل الحركة'!$A$5:$A$1004,"&lt;"&amp;$H$3)+SUMIFS('المخالفات والرسوم'!$H$5:$H$304,'المخالفات والرسوم'!$C$5:$C$304,$A63,'المخالفات والرسوم'!$E$5:$E$304,"مواقف السيارات*",'المخالفات والرسوم'!$A$5:$A$304,"&gt;="&amp;$F$3,'المخالفات والرسوم'!$A$5:$A$304,"&lt;"&amp;$H$3))</f>
        <v/>
      </c>
      <c r="L63" s="20">
        <f>IF($A63="","",SUMIFS('المخالفات والرسوم'!$H$5:$H$304,'المخالفات والرسوم'!$C$5:$C$304,$A63,'المخالفات والرسوم'!$E$5:$E$304,"مخالفة مرورية",'المخالفات والرسوم'!$A$5:$A$304,"&gt;="&amp;$F$3,'المخالفات والرسوم'!$A$5:$A$304,"&lt;"&amp;$H$3))</f>
        <v/>
      </c>
      <c r="M63" s="20">
        <f>IF($A63="","",SUMIFS('المخالفات والرسوم'!$H$5:$H$304,'المخالفات والرسوم'!$C$5:$C$304,$A63,'المخالفات والرسوم'!$E$5:$E$304,"أخرى",'المخالفات والرسوم'!$A$5:$A$304,"&gt;="&amp;$F$3,'المخالفات والرسوم'!$A$5:$A$304,"&lt;"&amp;$H$3))</f>
        <v/>
      </c>
      <c r="N63" s="20">
        <f>IF($A63="","",SUMIFS('الصيانة'!$G$5:$G$204,'الصيانة'!$B$5:$B$204,$A63,'الصيانة'!$A$5:$A$204,"&gt;="&amp;$F$3,'الصيانة'!$A$5:$A$204,"&lt;"&amp;$H$3))</f>
        <v/>
      </c>
      <c r="O63" s="20">
        <f>IF($A63="","",G63+I63+J63+K63+L63+M63+N63)</f>
        <v/>
      </c>
      <c r="P63" s="20">
        <f>IF(OR($A63="",N(D63)=0),"",O63/D63)</f>
        <v/>
      </c>
    </row>
    <row r="64">
      <c r="A64" s="12">
        <f>IF(INDEX('السيارات'!$A$5:$A$104,58)="","",INDEX('السيارات'!$A$5:$A$104,58))</f>
        <v/>
      </c>
      <c r="B64" s="12">
        <f>IF($A64="","",IFERROR(VLOOKUP($A64,'السيارات'!$A$5:$F$104,6,FALSE),""))</f>
        <v/>
      </c>
      <c r="C64" s="26">
        <f>IF($A64="","",COUNTIFS('سجل الحركة'!$B$5:$B$1004,$A64,'سجل الحركة'!$A$5:$A$1004,"&gt;="&amp;$F$3,'سجل الحركة'!$A$5:$A$1004,"&lt;"&amp;$H$3))</f>
        <v/>
      </c>
      <c r="D64" s="15">
        <f>IF($A64="","",SUMIFS('سجل الحركة'!$N$5:$N$1004,'سجل الحركة'!$B$5:$B$1004,$A64,'سجل الحركة'!$A$5:$A$1004,"&gt;="&amp;$F$3,'سجل الحركة'!$A$5:$A$1004,"&lt;"&amp;$H$3))</f>
        <v/>
      </c>
      <c r="E64" s="15">
        <f>IF($A64="","",SUMIFS('سجل الحركة'!$O$5:$O$1004,'سجل الحركة'!$B$5:$B$1004,$A64,'سجل الحركة'!$A$5:$A$1004,"&gt;="&amp;$F$3,'سجل الحركة'!$A$5:$A$1004,"&lt;"&amp;$H$3))</f>
        <v/>
      </c>
      <c r="F64" s="27">
        <f>IF($A64="","",SUMIFS('الوقود'!$G$5:$G$304,'الوقود'!$B$5:$B$304,$A64,'الوقود'!$A$5:$A$304,"&gt;="&amp;$F$3,'الوقود'!$A$5:$A$304,"&lt;"&amp;$H$3))</f>
        <v/>
      </c>
      <c r="G64" s="20">
        <f>IF($A64="","",SUMIFS('الوقود'!$H$5:$H$304,'الوقود'!$B$5:$B$304,$A64,'الوقود'!$A$5:$A$304,"&gt;="&amp;$F$3,'الوقود'!$A$5:$A$304,"&lt;"&amp;$H$3))</f>
        <v/>
      </c>
      <c r="H64" s="28">
        <f>IF(OR($A64="",N(D64)=0,N(F64)=0),"",F64/D64*100)</f>
        <v/>
      </c>
      <c r="I64" s="20">
        <f>IF($A64="","",SUMIFS('المخالفات والرسوم'!$H$5:$H$304,'المخالفات والرسوم'!$C$5:$C$304,$A64,'المخالفات والرسوم'!$E$5:$E$304,"سالك",'المخالفات والرسوم'!$A$5:$A$304,"&gt;="&amp;$F$3,'المخالفات والرسوم'!$A$5:$A$304,"&lt;"&amp;$H$3))</f>
        <v/>
      </c>
      <c r="J64" s="20">
        <f>IF($A64="","",SUMIFS('المخالفات والرسوم'!$H$5:$H$304,'المخالفات والرسوم'!$C$5:$C$304,$A64,'المخالفات والرسوم'!$E$5:$E$304,"درب",'المخالفات والرسوم'!$A$5:$A$304,"&gt;="&amp;$F$3,'المخالفات والرسوم'!$A$5:$A$304,"&lt;"&amp;$H$3))</f>
        <v/>
      </c>
      <c r="K64" s="20">
        <f>IF($A64="","",SUMIFS('سجل الحركة'!$R$5:$R$1004,'سجل الحركة'!$B$5:$B$1004,$A64,'سجل الحركة'!$A$5:$A$1004,"&gt;="&amp;$F$3,'سجل الحركة'!$A$5:$A$1004,"&lt;"&amp;$H$3)+SUMIFS('المخالفات والرسوم'!$H$5:$H$304,'المخالفات والرسوم'!$C$5:$C$304,$A64,'المخالفات والرسوم'!$E$5:$E$304,"مواقف السيارات*",'المخالفات والرسوم'!$A$5:$A$304,"&gt;="&amp;$F$3,'المخالفات والرسوم'!$A$5:$A$304,"&lt;"&amp;$H$3))</f>
        <v/>
      </c>
      <c r="L64" s="20">
        <f>IF($A64="","",SUMIFS('المخالفات والرسوم'!$H$5:$H$304,'المخالفات والرسوم'!$C$5:$C$304,$A64,'المخالفات والرسوم'!$E$5:$E$304,"مخالفة مرورية",'المخالفات والرسوم'!$A$5:$A$304,"&gt;="&amp;$F$3,'المخالفات والرسوم'!$A$5:$A$304,"&lt;"&amp;$H$3))</f>
        <v/>
      </c>
      <c r="M64" s="20">
        <f>IF($A64="","",SUMIFS('المخالفات والرسوم'!$H$5:$H$304,'المخالفات والرسوم'!$C$5:$C$304,$A64,'المخالفات والرسوم'!$E$5:$E$304,"أخرى",'المخالفات والرسوم'!$A$5:$A$304,"&gt;="&amp;$F$3,'المخالفات والرسوم'!$A$5:$A$304,"&lt;"&amp;$H$3))</f>
        <v/>
      </c>
      <c r="N64" s="20">
        <f>IF($A64="","",SUMIFS('الصيانة'!$G$5:$G$204,'الصيانة'!$B$5:$B$204,$A64,'الصيانة'!$A$5:$A$204,"&gt;="&amp;$F$3,'الصيانة'!$A$5:$A$204,"&lt;"&amp;$H$3))</f>
        <v/>
      </c>
      <c r="O64" s="20">
        <f>IF($A64="","",G64+I64+J64+K64+L64+M64+N64)</f>
        <v/>
      </c>
      <c r="P64" s="20">
        <f>IF(OR($A64="",N(D64)=0),"",O64/D64)</f>
        <v/>
      </c>
    </row>
    <row r="65">
      <c r="A65" s="12">
        <f>IF(INDEX('السيارات'!$A$5:$A$104,59)="","",INDEX('السيارات'!$A$5:$A$104,59))</f>
        <v/>
      </c>
      <c r="B65" s="12">
        <f>IF($A65="","",IFERROR(VLOOKUP($A65,'السيارات'!$A$5:$F$104,6,FALSE),""))</f>
        <v/>
      </c>
      <c r="C65" s="26">
        <f>IF($A65="","",COUNTIFS('سجل الحركة'!$B$5:$B$1004,$A65,'سجل الحركة'!$A$5:$A$1004,"&gt;="&amp;$F$3,'سجل الحركة'!$A$5:$A$1004,"&lt;"&amp;$H$3))</f>
        <v/>
      </c>
      <c r="D65" s="15">
        <f>IF($A65="","",SUMIFS('سجل الحركة'!$N$5:$N$1004,'سجل الحركة'!$B$5:$B$1004,$A65,'سجل الحركة'!$A$5:$A$1004,"&gt;="&amp;$F$3,'سجل الحركة'!$A$5:$A$1004,"&lt;"&amp;$H$3))</f>
        <v/>
      </c>
      <c r="E65" s="15">
        <f>IF($A65="","",SUMIFS('سجل الحركة'!$O$5:$O$1004,'سجل الحركة'!$B$5:$B$1004,$A65,'سجل الحركة'!$A$5:$A$1004,"&gt;="&amp;$F$3,'سجل الحركة'!$A$5:$A$1004,"&lt;"&amp;$H$3))</f>
        <v/>
      </c>
      <c r="F65" s="27">
        <f>IF($A65="","",SUMIFS('الوقود'!$G$5:$G$304,'الوقود'!$B$5:$B$304,$A65,'الوقود'!$A$5:$A$304,"&gt;="&amp;$F$3,'الوقود'!$A$5:$A$304,"&lt;"&amp;$H$3))</f>
        <v/>
      </c>
      <c r="G65" s="20">
        <f>IF($A65="","",SUMIFS('الوقود'!$H$5:$H$304,'الوقود'!$B$5:$B$304,$A65,'الوقود'!$A$5:$A$304,"&gt;="&amp;$F$3,'الوقود'!$A$5:$A$304,"&lt;"&amp;$H$3))</f>
        <v/>
      </c>
      <c r="H65" s="28">
        <f>IF(OR($A65="",N(D65)=0,N(F65)=0),"",F65/D65*100)</f>
        <v/>
      </c>
      <c r="I65" s="20">
        <f>IF($A65="","",SUMIFS('المخالفات والرسوم'!$H$5:$H$304,'المخالفات والرسوم'!$C$5:$C$304,$A65,'المخالفات والرسوم'!$E$5:$E$304,"سالك",'المخالفات والرسوم'!$A$5:$A$304,"&gt;="&amp;$F$3,'المخالفات والرسوم'!$A$5:$A$304,"&lt;"&amp;$H$3))</f>
        <v/>
      </c>
      <c r="J65" s="20">
        <f>IF($A65="","",SUMIFS('المخالفات والرسوم'!$H$5:$H$304,'المخالفات والرسوم'!$C$5:$C$304,$A65,'المخالفات والرسوم'!$E$5:$E$304,"درب",'المخالفات والرسوم'!$A$5:$A$304,"&gt;="&amp;$F$3,'المخالفات والرسوم'!$A$5:$A$304,"&lt;"&amp;$H$3))</f>
        <v/>
      </c>
      <c r="K65" s="20">
        <f>IF($A65="","",SUMIFS('سجل الحركة'!$R$5:$R$1004,'سجل الحركة'!$B$5:$B$1004,$A65,'سجل الحركة'!$A$5:$A$1004,"&gt;="&amp;$F$3,'سجل الحركة'!$A$5:$A$1004,"&lt;"&amp;$H$3)+SUMIFS('المخالفات والرسوم'!$H$5:$H$304,'المخالفات والرسوم'!$C$5:$C$304,$A65,'المخالفات والرسوم'!$E$5:$E$304,"مواقف السيارات*",'المخالفات والرسوم'!$A$5:$A$304,"&gt;="&amp;$F$3,'المخالفات والرسوم'!$A$5:$A$304,"&lt;"&amp;$H$3))</f>
        <v/>
      </c>
      <c r="L65" s="20">
        <f>IF($A65="","",SUMIFS('المخالفات والرسوم'!$H$5:$H$304,'المخالفات والرسوم'!$C$5:$C$304,$A65,'المخالفات والرسوم'!$E$5:$E$304,"مخالفة مرورية",'المخالفات والرسوم'!$A$5:$A$304,"&gt;="&amp;$F$3,'المخالفات والرسوم'!$A$5:$A$304,"&lt;"&amp;$H$3))</f>
        <v/>
      </c>
      <c r="M65" s="20">
        <f>IF($A65="","",SUMIFS('المخالفات والرسوم'!$H$5:$H$304,'المخالفات والرسوم'!$C$5:$C$304,$A65,'المخالفات والرسوم'!$E$5:$E$304,"أخرى",'المخالفات والرسوم'!$A$5:$A$304,"&gt;="&amp;$F$3,'المخالفات والرسوم'!$A$5:$A$304,"&lt;"&amp;$H$3))</f>
        <v/>
      </c>
      <c r="N65" s="20">
        <f>IF($A65="","",SUMIFS('الصيانة'!$G$5:$G$204,'الصيانة'!$B$5:$B$204,$A65,'الصيانة'!$A$5:$A$204,"&gt;="&amp;$F$3,'الصيانة'!$A$5:$A$204,"&lt;"&amp;$H$3))</f>
        <v/>
      </c>
      <c r="O65" s="20">
        <f>IF($A65="","",G65+I65+J65+K65+L65+M65+N65)</f>
        <v/>
      </c>
      <c r="P65" s="20">
        <f>IF(OR($A65="",N(D65)=0),"",O65/D65)</f>
        <v/>
      </c>
    </row>
    <row r="66">
      <c r="A66" s="12">
        <f>IF(INDEX('السيارات'!$A$5:$A$104,60)="","",INDEX('السيارات'!$A$5:$A$104,60))</f>
        <v/>
      </c>
      <c r="B66" s="12">
        <f>IF($A66="","",IFERROR(VLOOKUP($A66,'السيارات'!$A$5:$F$104,6,FALSE),""))</f>
        <v/>
      </c>
      <c r="C66" s="26">
        <f>IF($A66="","",COUNTIFS('سجل الحركة'!$B$5:$B$1004,$A66,'سجل الحركة'!$A$5:$A$1004,"&gt;="&amp;$F$3,'سجل الحركة'!$A$5:$A$1004,"&lt;"&amp;$H$3))</f>
        <v/>
      </c>
      <c r="D66" s="15">
        <f>IF($A66="","",SUMIFS('سجل الحركة'!$N$5:$N$1004,'سجل الحركة'!$B$5:$B$1004,$A66,'سجل الحركة'!$A$5:$A$1004,"&gt;="&amp;$F$3,'سجل الحركة'!$A$5:$A$1004,"&lt;"&amp;$H$3))</f>
        <v/>
      </c>
      <c r="E66" s="15">
        <f>IF($A66="","",SUMIFS('سجل الحركة'!$O$5:$O$1004,'سجل الحركة'!$B$5:$B$1004,$A66,'سجل الحركة'!$A$5:$A$1004,"&gt;="&amp;$F$3,'سجل الحركة'!$A$5:$A$1004,"&lt;"&amp;$H$3))</f>
        <v/>
      </c>
      <c r="F66" s="27">
        <f>IF($A66="","",SUMIFS('الوقود'!$G$5:$G$304,'الوقود'!$B$5:$B$304,$A66,'الوقود'!$A$5:$A$304,"&gt;="&amp;$F$3,'الوقود'!$A$5:$A$304,"&lt;"&amp;$H$3))</f>
        <v/>
      </c>
      <c r="G66" s="20">
        <f>IF($A66="","",SUMIFS('الوقود'!$H$5:$H$304,'الوقود'!$B$5:$B$304,$A66,'الوقود'!$A$5:$A$304,"&gt;="&amp;$F$3,'الوقود'!$A$5:$A$304,"&lt;"&amp;$H$3))</f>
        <v/>
      </c>
      <c r="H66" s="28">
        <f>IF(OR($A66="",N(D66)=0,N(F66)=0),"",F66/D66*100)</f>
        <v/>
      </c>
      <c r="I66" s="20">
        <f>IF($A66="","",SUMIFS('المخالفات والرسوم'!$H$5:$H$304,'المخالفات والرسوم'!$C$5:$C$304,$A66,'المخالفات والرسوم'!$E$5:$E$304,"سالك",'المخالفات والرسوم'!$A$5:$A$304,"&gt;="&amp;$F$3,'المخالفات والرسوم'!$A$5:$A$304,"&lt;"&amp;$H$3))</f>
        <v/>
      </c>
      <c r="J66" s="20">
        <f>IF($A66="","",SUMIFS('المخالفات والرسوم'!$H$5:$H$304,'المخالفات والرسوم'!$C$5:$C$304,$A66,'المخالفات والرسوم'!$E$5:$E$304,"درب",'المخالفات والرسوم'!$A$5:$A$304,"&gt;="&amp;$F$3,'المخالفات والرسوم'!$A$5:$A$304,"&lt;"&amp;$H$3))</f>
        <v/>
      </c>
      <c r="K66" s="20">
        <f>IF($A66="","",SUMIFS('سجل الحركة'!$R$5:$R$1004,'سجل الحركة'!$B$5:$B$1004,$A66,'سجل الحركة'!$A$5:$A$1004,"&gt;="&amp;$F$3,'سجل الحركة'!$A$5:$A$1004,"&lt;"&amp;$H$3)+SUMIFS('المخالفات والرسوم'!$H$5:$H$304,'المخالفات والرسوم'!$C$5:$C$304,$A66,'المخالفات والرسوم'!$E$5:$E$304,"مواقف السيارات*",'المخالفات والرسوم'!$A$5:$A$304,"&gt;="&amp;$F$3,'المخالفات والرسوم'!$A$5:$A$304,"&lt;"&amp;$H$3))</f>
        <v/>
      </c>
      <c r="L66" s="20">
        <f>IF($A66="","",SUMIFS('المخالفات والرسوم'!$H$5:$H$304,'المخالفات والرسوم'!$C$5:$C$304,$A66,'المخالفات والرسوم'!$E$5:$E$304,"مخالفة مرورية",'المخالفات والرسوم'!$A$5:$A$304,"&gt;="&amp;$F$3,'المخالفات والرسوم'!$A$5:$A$304,"&lt;"&amp;$H$3))</f>
        <v/>
      </c>
      <c r="M66" s="20">
        <f>IF($A66="","",SUMIFS('المخالفات والرسوم'!$H$5:$H$304,'المخالفات والرسوم'!$C$5:$C$304,$A66,'المخالفات والرسوم'!$E$5:$E$304,"أخرى",'المخالفات والرسوم'!$A$5:$A$304,"&gt;="&amp;$F$3,'المخالفات والرسوم'!$A$5:$A$304,"&lt;"&amp;$H$3))</f>
        <v/>
      </c>
      <c r="N66" s="20">
        <f>IF($A66="","",SUMIFS('الصيانة'!$G$5:$G$204,'الصيانة'!$B$5:$B$204,$A66,'الصيانة'!$A$5:$A$204,"&gt;="&amp;$F$3,'الصيانة'!$A$5:$A$204,"&lt;"&amp;$H$3))</f>
        <v/>
      </c>
      <c r="O66" s="20">
        <f>IF($A66="","",G66+I66+J66+K66+L66+M66+N66)</f>
        <v/>
      </c>
      <c r="P66" s="20">
        <f>IF(OR($A66="",N(D66)=0),"",O66/D66)</f>
        <v/>
      </c>
    </row>
    <row r="67">
      <c r="A67" s="12">
        <f>IF(INDEX('السيارات'!$A$5:$A$104,61)="","",INDEX('السيارات'!$A$5:$A$104,61))</f>
        <v/>
      </c>
      <c r="B67" s="12">
        <f>IF($A67="","",IFERROR(VLOOKUP($A67,'السيارات'!$A$5:$F$104,6,FALSE),""))</f>
        <v/>
      </c>
      <c r="C67" s="26">
        <f>IF($A67="","",COUNTIFS('سجل الحركة'!$B$5:$B$1004,$A67,'سجل الحركة'!$A$5:$A$1004,"&gt;="&amp;$F$3,'سجل الحركة'!$A$5:$A$1004,"&lt;"&amp;$H$3))</f>
        <v/>
      </c>
      <c r="D67" s="15">
        <f>IF($A67="","",SUMIFS('سجل الحركة'!$N$5:$N$1004,'سجل الحركة'!$B$5:$B$1004,$A67,'سجل الحركة'!$A$5:$A$1004,"&gt;="&amp;$F$3,'سجل الحركة'!$A$5:$A$1004,"&lt;"&amp;$H$3))</f>
        <v/>
      </c>
      <c r="E67" s="15">
        <f>IF($A67="","",SUMIFS('سجل الحركة'!$O$5:$O$1004,'سجل الحركة'!$B$5:$B$1004,$A67,'سجل الحركة'!$A$5:$A$1004,"&gt;="&amp;$F$3,'سجل الحركة'!$A$5:$A$1004,"&lt;"&amp;$H$3))</f>
        <v/>
      </c>
      <c r="F67" s="27">
        <f>IF($A67="","",SUMIFS('الوقود'!$G$5:$G$304,'الوقود'!$B$5:$B$304,$A67,'الوقود'!$A$5:$A$304,"&gt;="&amp;$F$3,'الوقود'!$A$5:$A$304,"&lt;"&amp;$H$3))</f>
        <v/>
      </c>
      <c r="G67" s="20">
        <f>IF($A67="","",SUMIFS('الوقود'!$H$5:$H$304,'الوقود'!$B$5:$B$304,$A67,'الوقود'!$A$5:$A$304,"&gt;="&amp;$F$3,'الوقود'!$A$5:$A$304,"&lt;"&amp;$H$3))</f>
        <v/>
      </c>
      <c r="H67" s="28">
        <f>IF(OR($A67="",N(D67)=0,N(F67)=0),"",F67/D67*100)</f>
        <v/>
      </c>
      <c r="I67" s="20">
        <f>IF($A67="","",SUMIFS('المخالفات والرسوم'!$H$5:$H$304,'المخالفات والرسوم'!$C$5:$C$304,$A67,'المخالفات والرسوم'!$E$5:$E$304,"سالك",'المخالفات والرسوم'!$A$5:$A$304,"&gt;="&amp;$F$3,'المخالفات والرسوم'!$A$5:$A$304,"&lt;"&amp;$H$3))</f>
        <v/>
      </c>
      <c r="J67" s="20">
        <f>IF($A67="","",SUMIFS('المخالفات والرسوم'!$H$5:$H$304,'المخالفات والرسوم'!$C$5:$C$304,$A67,'المخالفات والرسوم'!$E$5:$E$304,"درب",'المخالفات والرسوم'!$A$5:$A$304,"&gt;="&amp;$F$3,'المخالفات والرسوم'!$A$5:$A$304,"&lt;"&amp;$H$3))</f>
        <v/>
      </c>
      <c r="K67" s="20">
        <f>IF($A67="","",SUMIFS('سجل الحركة'!$R$5:$R$1004,'سجل الحركة'!$B$5:$B$1004,$A67,'سجل الحركة'!$A$5:$A$1004,"&gt;="&amp;$F$3,'سجل الحركة'!$A$5:$A$1004,"&lt;"&amp;$H$3)+SUMIFS('المخالفات والرسوم'!$H$5:$H$304,'المخالفات والرسوم'!$C$5:$C$304,$A67,'المخالفات والرسوم'!$E$5:$E$304,"مواقف السيارات*",'المخالفات والرسوم'!$A$5:$A$304,"&gt;="&amp;$F$3,'المخالفات والرسوم'!$A$5:$A$304,"&lt;"&amp;$H$3))</f>
        <v/>
      </c>
      <c r="L67" s="20">
        <f>IF($A67="","",SUMIFS('المخالفات والرسوم'!$H$5:$H$304,'المخالفات والرسوم'!$C$5:$C$304,$A67,'المخالفات والرسوم'!$E$5:$E$304,"مخالفة مرورية",'المخالفات والرسوم'!$A$5:$A$304,"&gt;="&amp;$F$3,'المخالفات والرسوم'!$A$5:$A$304,"&lt;"&amp;$H$3))</f>
        <v/>
      </c>
      <c r="M67" s="20">
        <f>IF($A67="","",SUMIFS('المخالفات والرسوم'!$H$5:$H$304,'المخالفات والرسوم'!$C$5:$C$304,$A67,'المخالفات والرسوم'!$E$5:$E$304,"أخرى",'المخالفات والرسوم'!$A$5:$A$304,"&gt;="&amp;$F$3,'المخالفات والرسوم'!$A$5:$A$304,"&lt;"&amp;$H$3))</f>
        <v/>
      </c>
      <c r="N67" s="20">
        <f>IF($A67="","",SUMIFS('الصيانة'!$G$5:$G$204,'الصيانة'!$B$5:$B$204,$A67,'الصيانة'!$A$5:$A$204,"&gt;="&amp;$F$3,'الصيانة'!$A$5:$A$204,"&lt;"&amp;$H$3))</f>
        <v/>
      </c>
      <c r="O67" s="20">
        <f>IF($A67="","",G67+I67+J67+K67+L67+M67+N67)</f>
        <v/>
      </c>
      <c r="P67" s="20">
        <f>IF(OR($A67="",N(D67)=0),"",O67/D67)</f>
        <v/>
      </c>
    </row>
    <row r="68">
      <c r="A68" s="12">
        <f>IF(INDEX('السيارات'!$A$5:$A$104,62)="","",INDEX('السيارات'!$A$5:$A$104,62))</f>
        <v/>
      </c>
      <c r="B68" s="12">
        <f>IF($A68="","",IFERROR(VLOOKUP($A68,'السيارات'!$A$5:$F$104,6,FALSE),""))</f>
        <v/>
      </c>
      <c r="C68" s="26">
        <f>IF($A68="","",COUNTIFS('سجل الحركة'!$B$5:$B$1004,$A68,'سجل الحركة'!$A$5:$A$1004,"&gt;="&amp;$F$3,'سجل الحركة'!$A$5:$A$1004,"&lt;"&amp;$H$3))</f>
        <v/>
      </c>
      <c r="D68" s="15">
        <f>IF($A68="","",SUMIFS('سجل الحركة'!$N$5:$N$1004,'سجل الحركة'!$B$5:$B$1004,$A68,'سجل الحركة'!$A$5:$A$1004,"&gt;="&amp;$F$3,'سجل الحركة'!$A$5:$A$1004,"&lt;"&amp;$H$3))</f>
        <v/>
      </c>
      <c r="E68" s="15">
        <f>IF($A68="","",SUMIFS('سجل الحركة'!$O$5:$O$1004,'سجل الحركة'!$B$5:$B$1004,$A68,'سجل الحركة'!$A$5:$A$1004,"&gt;="&amp;$F$3,'سجل الحركة'!$A$5:$A$1004,"&lt;"&amp;$H$3))</f>
        <v/>
      </c>
      <c r="F68" s="27">
        <f>IF($A68="","",SUMIFS('الوقود'!$G$5:$G$304,'الوقود'!$B$5:$B$304,$A68,'الوقود'!$A$5:$A$304,"&gt;="&amp;$F$3,'الوقود'!$A$5:$A$304,"&lt;"&amp;$H$3))</f>
        <v/>
      </c>
      <c r="G68" s="20">
        <f>IF($A68="","",SUMIFS('الوقود'!$H$5:$H$304,'الوقود'!$B$5:$B$304,$A68,'الوقود'!$A$5:$A$304,"&gt;="&amp;$F$3,'الوقود'!$A$5:$A$304,"&lt;"&amp;$H$3))</f>
        <v/>
      </c>
      <c r="H68" s="28">
        <f>IF(OR($A68="",N(D68)=0,N(F68)=0),"",F68/D68*100)</f>
        <v/>
      </c>
      <c r="I68" s="20">
        <f>IF($A68="","",SUMIFS('المخالفات والرسوم'!$H$5:$H$304,'المخالفات والرسوم'!$C$5:$C$304,$A68,'المخالفات والرسوم'!$E$5:$E$304,"سالك",'المخالفات والرسوم'!$A$5:$A$304,"&gt;="&amp;$F$3,'المخالفات والرسوم'!$A$5:$A$304,"&lt;"&amp;$H$3))</f>
        <v/>
      </c>
      <c r="J68" s="20">
        <f>IF($A68="","",SUMIFS('المخالفات والرسوم'!$H$5:$H$304,'المخالفات والرسوم'!$C$5:$C$304,$A68,'المخالفات والرسوم'!$E$5:$E$304,"درب",'المخالفات والرسوم'!$A$5:$A$304,"&gt;="&amp;$F$3,'المخالفات والرسوم'!$A$5:$A$304,"&lt;"&amp;$H$3))</f>
        <v/>
      </c>
      <c r="K68" s="20">
        <f>IF($A68="","",SUMIFS('سجل الحركة'!$R$5:$R$1004,'سجل الحركة'!$B$5:$B$1004,$A68,'سجل الحركة'!$A$5:$A$1004,"&gt;="&amp;$F$3,'سجل الحركة'!$A$5:$A$1004,"&lt;"&amp;$H$3)+SUMIFS('المخالفات والرسوم'!$H$5:$H$304,'المخالفات والرسوم'!$C$5:$C$304,$A68,'المخالفات والرسوم'!$E$5:$E$304,"مواقف السيارات*",'المخالفات والرسوم'!$A$5:$A$304,"&gt;="&amp;$F$3,'المخالفات والرسوم'!$A$5:$A$304,"&lt;"&amp;$H$3))</f>
        <v/>
      </c>
      <c r="L68" s="20">
        <f>IF($A68="","",SUMIFS('المخالفات والرسوم'!$H$5:$H$304,'المخالفات والرسوم'!$C$5:$C$304,$A68,'المخالفات والرسوم'!$E$5:$E$304,"مخالفة مرورية",'المخالفات والرسوم'!$A$5:$A$304,"&gt;="&amp;$F$3,'المخالفات والرسوم'!$A$5:$A$304,"&lt;"&amp;$H$3))</f>
        <v/>
      </c>
      <c r="M68" s="20">
        <f>IF($A68="","",SUMIFS('المخالفات والرسوم'!$H$5:$H$304,'المخالفات والرسوم'!$C$5:$C$304,$A68,'المخالفات والرسوم'!$E$5:$E$304,"أخرى",'المخالفات والرسوم'!$A$5:$A$304,"&gt;="&amp;$F$3,'المخالفات والرسوم'!$A$5:$A$304,"&lt;"&amp;$H$3))</f>
        <v/>
      </c>
      <c r="N68" s="20">
        <f>IF($A68="","",SUMIFS('الصيانة'!$G$5:$G$204,'الصيانة'!$B$5:$B$204,$A68,'الصيانة'!$A$5:$A$204,"&gt;="&amp;$F$3,'الصيانة'!$A$5:$A$204,"&lt;"&amp;$H$3))</f>
        <v/>
      </c>
      <c r="O68" s="20">
        <f>IF($A68="","",G68+I68+J68+K68+L68+M68+N68)</f>
        <v/>
      </c>
      <c r="P68" s="20">
        <f>IF(OR($A68="",N(D68)=0),"",O68/D68)</f>
        <v/>
      </c>
    </row>
    <row r="69">
      <c r="A69" s="12">
        <f>IF(INDEX('السيارات'!$A$5:$A$104,63)="","",INDEX('السيارات'!$A$5:$A$104,63))</f>
        <v/>
      </c>
      <c r="B69" s="12">
        <f>IF($A69="","",IFERROR(VLOOKUP($A69,'السيارات'!$A$5:$F$104,6,FALSE),""))</f>
        <v/>
      </c>
      <c r="C69" s="26">
        <f>IF($A69="","",COUNTIFS('سجل الحركة'!$B$5:$B$1004,$A69,'سجل الحركة'!$A$5:$A$1004,"&gt;="&amp;$F$3,'سجل الحركة'!$A$5:$A$1004,"&lt;"&amp;$H$3))</f>
        <v/>
      </c>
      <c r="D69" s="15">
        <f>IF($A69="","",SUMIFS('سجل الحركة'!$N$5:$N$1004,'سجل الحركة'!$B$5:$B$1004,$A69,'سجل الحركة'!$A$5:$A$1004,"&gt;="&amp;$F$3,'سجل الحركة'!$A$5:$A$1004,"&lt;"&amp;$H$3))</f>
        <v/>
      </c>
      <c r="E69" s="15">
        <f>IF($A69="","",SUMIFS('سجل الحركة'!$O$5:$O$1004,'سجل الحركة'!$B$5:$B$1004,$A69,'سجل الحركة'!$A$5:$A$1004,"&gt;="&amp;$F$3,'سجل الحركة'!$A$5:$A$1004,"&lt;"&amp;$H$3))</f>
        <v/>
      </c>
      <c r="F69" s="27">
        <f>IF($A69="","",SUMIFS('الوقود'!$G$5:$G$304,'الوقود'!$B$5:$B$304,$A69,'الوقود'!$A$5:$A$304,"&gt;="&amp;$F$3,'الوقود'!$A$5:$A$304,"&lt;"&amp;$H$3))</f>
        <v/>
      </c>
      <c r="G69" s="20">
        <f>IF($A69="","",SUMIFS('الوقود'!$H$5:$H$304,'الوقود'!$B$5:$B$304,$A69,'الوقود'!$A$5:$A$304,"&gt;="&amp;$F$3,'الوقود'!$A$5:$A$304,"&lt;"&amp;$H$3))</f>
        <v/>
      </c>
      <c r="H69" s="28">
        <f>IF(OR($A69="",N(D69)=0,N(F69)=0),"",F69/D69*100)</f>
        <v/>
      </c>
      <c r="I69" s="20">
        <f>IF($A69="","",SUMIFS('المخالفات والرسوم'!$H$5:$H$304,'المخالفات والرسوم'!$C$5:$C$304,$A69,'المخالفات والرسوم'!$E$5:$E$304,"سالك",'المخالفات والرسوم'!$A$5:$A$304,"&gt;="&amp;$F$3,'المخالفات والرسوم'!$A$5:$A$304,"&lt;"&amp;$H$3))</f>
        <v/>
      </c>
      <c r="J69" s="20">
        <f>IF($A69="","",SUMIFS('المخالفات والرسوم'!$H$5:$H$304,'المخالفات والرسوم'!$C$5:$C$304,$A69,'المخالفات والرسوم'!$E$5:$E$304,"درب",'المخالفات والرسوم'!$A$5:$A$304,"&gt;="&amp;$F$3,'المخالفات والرسوم'!$A$5:$A$304,"&lt;"&amp;$H$3))</f>
        <v/>
      </c>
      <c r="K69" s="20">
        <f>IF($A69="","",SUMIFS('سجل الحركة'!$R$5:$R$1004,'سجل الحركة'!$B$5:$B$1004,$A69,'سجل الحركة'!$A$5:$A$1004,"&gt;="&amp;$F$3,'سجل الحركة'!$A$5:$A$1004,"&lt;"&amp;$H$3)+SUMIFS('المخالفات والرسوم'!$H$5:$H$304,'المخالفات والرسوم'!$C$5:$C$304,$A69,'المخالفات والرسوم'!$E$5:$E$304,"مواقف السيارات*",'المخالفات والرسوم'!$A$5:$A$304,"&gt;="&amp;$F$3,'المخالفات والرسوم'!$A$5:$A$304,"&lt;"&amp;$H$3))</f>
        <v/>
      </c>
      <c r="L69" s="20">
        <f>IF($A69="","",SUMIFS('المخالفات والرسوم'!$H$5:$H$304,'المخالفات والرسوم'!$C$5:$C$304,$A69,'المخالفات والرسوم'!$E$5:$E$304,"مخالفة مرورية",'المخالفات والرسوم'!$A$5:$A$304,"&gt;="&amp;$F$3,'المخالفات والرسوم'!$A$5:$A$304,"&lt;"&amp;$H$3))</f>
        <v/>
      </c>
      <c r="M69" s="20">
        <f>IF($A69="","",SUMIFS('المخالفات والرسوم'!$H$5:$H$304,'المخالفات والرسوم'!$C$5:$C$304,$A69,'المخالفات والرسوم'!$E$5:$E$304,"أخرى",'المخالفات والرسوم'!$A$5:$A$304,"&gt;="&amp;$F$3,'المخالفات والرسوم'!$A$5:$A$304,"&lt;"&amp;$H$3))</f>
        <v/>
      </c>
      <c r="N69" s="20">
        <f>IF($A69="","",SUMIFS('الصيانة'!$G$5:$G$204,'الصيانة'!$B$5:$B$204,$A69,'الصيانة'!$A$5:$A$204,"&gt;="&amp;$F$3,'الصيانة'!$A$5:$A$204,"&lt;"&amp;$H$3))</f>
        <v/>
      </c>
      <c r="O69" s="20">
        <f>IF($A69="","",G69+I69+J69+K69+L69+M69+N69)</f>
        <v/>
      </c>
      <c r="P69" s="20">
        <f>IF(OR($A69="",N(D69)=0),"",O69/D69)</f>
        <v/>
      </c>
    </row>
    <row r="70">
      <c r="A70" s="12">
        <f>IF(INDEX('السيارات'!$A$5:$A$104,64)="","",INDEX('السيارات'!$A$5:$A$104,64))</f>
        <v/>
      </c>
      <c r="B70" s="12">
        <f>IF($A70="","",IFERROR(VLOOKUP($A70,'السيارات'!$A$5:$F$104,6,FALSE),""))</f>
        <v/>
      </c>
      <c r="C70" s="26">
        <f>IF($A70="","",COUNTIFS('سجل الحركة'!$B$5:$B$1004,$A70,'سجل الحركة'!$A$5:$A$1004,"&gt;="&amp;$F$3,'سجل الحركة'!$A$5:$A$1004,"&lt;"&amp;$H$3))</f>
        <v/>
      </c>
      <c r="D70" s="15">
        <f>IF($A70="","",SUMIFS('سجل الحركة'!$N$5:$N$1004,'سجل الحركة'!$B$5:$B$1004,$A70,'سجل الحركة'!$A$5:$A$1004,"&gt;="&amp;$F$3,'سجل الحركة'!$A$5:$A$1004,"&lt;"&amp;$H$3))</f>
        <v/>
      </c>
      <c r="E70" s="15">
        <f>IF($A70="","",SUMIFS('سجل الحركة'!$O$5:$O$1004,'سجل الحركة'!$B$5:$B$1004,$A70,'سجل الحركة'!$A$5:$A$1004,"&gt;="&amp;$F$3,'سجل الحركة'!$A$5:$A$1004,"&lt;"&amp;$H$3))</f>
        <v/>
      </c>
      <c r="F70" s="27">
        <f>IF($A70="","",SUMIFS('الوقود'!$G$5:$G$304,'الوقود'!$B$5:$B$304,$A70,'الوقود'!$A$5:$A$304,"&gt;="&amp;$F$3,'الوقود'!$A$5:$A$304,"&lt;"&amp;$H$3))</f>
        <v/>
      </c>
      <c r="G70" s="20">
        <f>IF($A70="","",SUMIFS('الوقود'!$H$5:$H$304,'الوقود'!$B$5:$B$304,$A70,'الوقود'!$A$5:$A$304,"&gt;="&amp;$F$3,'الوقود'!$A$5:$A$304,"&lt;"&amp;$H$3))</f>
        <v/>
      </c>
      <c r="H70" s="28">
        <f>IF(OR($A70="",N(D70)=0,N(F70)=0),"",F70/D70*100)</f>
        <v/>
      </c>
      <c r="I70" s="20">
        <f>IF($A70="","",SUMIFS('المخالفات والرسوم'!$H$5:$H$304,'المخالفات والرسوم'!$C$5:$C$304,$A70,'المخالفات والرسوم'!$E$5:$E$304,"سالك",'المخالفات والرسوم'!$A$5:$A$304,"&gt;="&amp;$F$3,'المخالفات والرسوم'!$A$5:$A$304,"&lt;"&amp;$H$3))</f>
        <v/>
      </c>
      <c r="J70" s="20">
        <f>IF($A70="","",SUMIFS('المخالفات والرسوم'!$H$5:$H$304,'المخالفات والرسوم'!$C$5:$C$304,$A70,'المخالفات والرسوم'!$E$5:$E$304,"درب",'المخالفات والرسوم'!$A$5:$A$304,"&gt;="&amp;$F$3,'المخالفات والرسوم'!$A$5:$A$304,"&lt;"&amp;$H$3))</f>
        <v/>
      </c>
      <c r="K70" s="20">
        <f>IF($A70="","",SUMIFS('سجل الحركة'!$R$5:$R$1004,'سجل الحركة'!$B$5:$B$1004,$A70,'سجل الحركة'!$A$5:$A$1004,"&gt;="&amp;$F$3,'سجل الحركة'!$A$5:$A$1004,"&lt;"&amp;$H$3)+SUMIFS('المخالفات والرسوم'!$H$5:$H$304,'المخالفات والرسوم'!$C$5:$C$304,$A70,'المخالفات والرسوم'!$E$5:$E$304,"مواقف السيارات*",'المخالفات والرسوم'!$A$5:$A$304,"&gt;="&amp;$F$3,'المخالفات والرسوم'!$A$5:$A$304,"&lt;"&amp;$H$3))</f>
        <v/>
      </c>
      <c r="L70" s="20">
        <f>IF($A70="","",SUMIFS('المخالفات والرسوم'!$H$5:$H$304,'المخالفات والرسوم'!$C$5:$C$304,$A70,'المخالفات والرسوم'!$E$5:$E$304,"مخالفة مرورية",'المخالفات والرسوم'!$A$5:$A$304,"&gt;="&amp;$F$3,'المخالفات والرسوم'!$A$5:$A$304,"&lt;"&amp;$H$3))</f>
        <v/>
      </c>
      <c r="M70" s="20">
        <f>IF($A70="","",SUMIFS('المخالفات والرسوم'!$H$5:$H$304,'المخالفات والرسوم'!$C$5:$C$304,$A70,'المخالفات والرسوم'!$E$5:$E$304,"أخرى",'المخالفات والرسوم'!$A$5:$A$304,"&gt;="&amp;$F$3,'المخالفات والرسوم'!$A$5:$A$304,"&lt;"&amp;$H$3))</f>
        <v/>
      </c>
      <c r="N70" s="20">
        <f>IF($A70="","",SUMIFS('الصيانة'!$G$5:$G$204,'الصيانة'!$B$5:$B$204,$A70,'الصيانة'!$A$5:$A$204,"&gt;="&amp;$F$3,'الصيانة'!$A$5:$A$204,"&lt;"&amp;$H$3))</f>
        <v/>
      </c>
      <c r="O70" s="20">
        <f>IF($A70="","",G70+I70+J70+K70+L70+M70+N70)</f>
        <v/>
      </c>
      <c r="P70" s="20">
        <f>IF(OR($A70="",N(D70)=0),"",O70/D70)</f>
        <v/>
      </c>
    </row>
    <row r="71">
      <c r="A71" s="12">
        <f>IF(INDEX('السيارات'!$A$5:$A$104,65)="","",INDEX('السيارات'!$A$5:$A$104,65))</f>
        <v/>
      </c>
      <c r="B71" s="12">
        <f>IF($A71="","",IFERROR(VLOOKUP($A71,'السيارات'!$A$5:$F$104,6,FALSE),""))</f>
        <v/>
      </c>
      <c r="C71" s="26">
        <f>IF($A71="","",COUNTIFS('سجل الحركة'!$B$5:$B$1004,$A71,'سجل الحركة'!$A$5:$A$1004,"&gt;="&amp;$F$3,'سجل الحركة'!$A$5:$A$1004,"&lt;"&amp;$H$3))</f>
        <v/>
      </c>
      <c r="D71" s="15">
        <f>IF($A71="","",SUMIFS('سجل الحركة'!$N$5:$N$1004,'سجل الحركة'!$B$5:$B$1004,$A71,'سجل الحركة'!$A$5:$A$1004,"&gt;="&amp;$F$3,'سجل الحركة'!$A$5:$A$1004,"&lt;"&amp;$H$3))</f>
        <v/>
      </c>
      <c r="E71" s="15">
        <f>IF($A71="","",SUMIFS('سجل الحركة'!$O$5:$O$1004,'سجل الحركة'!$B$5:$B$1004,$A71,'سجل الحركة'!$A$5:$A$1004,"&gt;="&amp;$F$3,'سجل الحركة'!$A$5:$A$1004,"&lt;"&amp;$H$3))</f>
        <v/>
      </c>
      <c r="F71" s="27">
        <f>IF($A71="","",SUMIFS('الوقود'!$G$5:$G$304,'الوقود'!$B$5:$B$304,$A71,'الوقود'!$A$5:$A$304,"&gt;="&amp;$F$3,'الوقود'!$A$5:$A$304,"&lt;"&amp;$H$3))</f>
        <v/>
      </c>
      <c r="G71" s="20">
        <f>IF($A71="","",SUMIFS('الوقود'!$H$5:$H$304,'الوقود'!$B$5:$B$304,$A71,'الوقود'!$A$5:$A$304,"&gt;="&amp;$F$3,'الوقود'!$A$5:$A$304,"&lt;"&amp;$H$3))</f>
        <v/>
      </c>
      <c r="H71" s="28">
        <f>IF(OR($A71="",N(D71)=0,N(F71)=0),"",F71/D71*100)</f>
        <v/>
      </c>
      <c r="I71" s="20">
        <f>IF($A71="","",SUMIFS('المخالفات والرسوم'!$H$5:$H$304,'المخالفات والرسوم'!$C$5:$C$304,$A71,'المخالفات والرسوم'!$E$5:$E$304,"سالك",'المخالفات والرسوم'!$A$5:$A$304,"&gt;="&amp;$F$3,'المخالفات والرسوم'!$A$5:$A$304,"&lt;"&amp;$H$3))</f>
        <v/>
      </c>
      <c r="J71" s="20">
        <f>IF($A71="","",SUMIFS('المخالفات والرسوم'!$H$5:$H$304,'المخالفات والرسوم'!$C$5:$C$304,$A71,'المخالفات والرسوم'!$E$5:$E$304,"درب",'المخالفات والرسوم'!$A$5:$A$304,"&gt;="&amp;$F$3,'المخالفات والرسوم'!$A$5:$A$304,"&lt;"&amp;$H$3))</f>
        <v/>
      </c>
      <c r="K71" s="20">
        <f>IF($A71="","",SUMIFS('سجل الحركة'!$R$5:$R$1004,'سجل الحركة'!$B$5:$B$1004,$A71,'سجل الحركة'!$A$5:$A$1004,"&gt;="&amp;$F$3,'سجل الحركة'!$A$5:$A$1004,"&lt;"&amp;$H$3)+SUMIFS('المخالفات والرسوم'!$H$5:$H$304,'المخالفات والرسوم'!$C$5:$C$304,$A71,'المخالفات والرسوم'!$E$5:$E$304,"مواقف السيارات*",'المخالفات والرسوم'!$A$5:$A$304,"&gt;="&amp;$F$3,'المخالفات والرسوم'!$A$5:$A$304,"&lt;"&amp;$H$3))</f>
        <v/>
      </c>
      <c r="L71" s="20">
        <f>IF($A71="","",SUMIFS('المخالفات والرسوم'!$H$5:$H$304,'المخالفات والرسوم'!$C$5:$C$304,$A71,'المخالفات والرسوم'!$E$5:$E$304,"مخالفة مرورية",'المخالفات والرسوم'!$A$5:$A$304,"&gt;="&amp;$F$3,'المخالفات والرسوم'!$A$5:$A$304,"&lt;"&amp;$H$3))</f>
        <v/>
      </c>
      <c r="M71" s="20">
        <f>IF($A71="","",SUMIFS('المخالفات والرسوم'!$H$5:$H$304,'المخالفات والرسوم'!$C$5:$C$304,$A71,'المخالفات والرسوم'!$E$5:$E$304,"أخرى",'المخالفات والرسوم'!$A$5:$A$304,"&gt;="&amp;$F$3,'المخالفات والرسوم'!$A$5:$A$304,"&lt;"&amp;$H$3))</f>
        <v/>
      </c>
      <c r="N71" s="20">
        <f>IF($A71="","",SUMIFS('الصيانة'!$G$5:$G$204,'الصيانة'!$B$5:$B$204,$A71,'الصيانة'!$A$5:$A$204,"&gt;="&amp;$F$3,'الصيانة'!$A$5:$A$204,"&lt;"&amp;$H$3))</f>
        <v/>
      </c>
      <c r="O71" s="20">
        <f>IF($A71="","",G71+I71+J71+K71+L71+M71+N71)</f>
        <v/>
      </c>
      <c r="P71" s="20">
        <f>IF(OR($A71="",N(D71)=0),"",O71/D71)</f>
        <v/>
      </c>
    </row>
    <row r="72">
      <c r="A72" s="12">
        <f>IF(INDEX('السيارات'!$A$5:$A$104,66)="","",INDEX('السيارات'!$A$5:$A$104,66))</f>
        <v/>
      </c>
      <c r="B72" s="12">
        <f>IF($A72="","",IFERROR(VLOOKUP($A72,'السيارات'!$A$5:$F$104,6,FALSE),""))</f>
        <v/>
      </c>
      <c r="C72" s="26">
        <f>IF($A72="","",COUNTIFS('سجل الحركة'!$B$5:$B$1004,$A72,'سجل الحركة'!$A$5:$A$1004,"&gt;="&amp;$F$3,'سجل الحركة'!$A$5:$A$1004,"&lt;"&amp;$H$3))</f>
        <v/>
      </c>
      <c r="D72" s="15">
        <f>IF($A72="","",SUMIFS('سجل الحركة'!$N$5:$N$1004,'سجل الحركة'!$B$5:$B$1004,$A72,'سجل الحركة'!$A$5:$A$1004,"&gt;="&amp;$F$3,'سجل الحركة'!$A$5:$A$1004,"&lt;"&amp;$H$3))</f>
        <v/>
      </c>
      <c r="E72" s="15">
        <f>IF($A72="","",SUMIFS('سجل الحركة'!$O$5:$O$1004,'سجل الحركة'!$B$5:$B$1004,$A72,'سجل الحركة'!$A$5:$A$1004,"&gt;="&amp;$F$3,'سجل الحركة'!$A$5:$A$1004,"&lt;"&amp;$H$3))</f>
        <v/>
      </c>
      <c r="F72" s="27">
        <f>IF($A72="","",SUMIFS('الوقود'!$G$5:$G$304,'الوقود'!$B$5:$B$304,$A72,'الوقود'!$A$5:$A$304,"&gt;="&amp;$F$3,'الوقود'!$A$5:$A$304,"&lt;"&amp;$H$3))</f>
        <v/>
      </c>
      <c r="G72" s="20">
        <f>IF($A72="","",SUMIFS('الوقود'!$H$5:$H$304,'الوقود'!$B$5:$B$304,$A72,'الوقود'!$A$5:$A$304,"&gt;="&amp;$F$3,'الوقود'!$A$5:$A$304,"&lt;"&amp;$H$3))</f>
        <v/>
      </c>
      <c r="H72" s="28">
        <f>IF(OR($A72="",N(D72)=0,N(F72)=0),"",F72/D72*100)</f>
        <v/>
      </c>
      <c r="I72" s="20">
        <f>IF($A72="","",SUMIFS('المخالفات والرسوم'!$H$5:$H$304,'المخالفات والرسوم'!$C$5:$C$304,$A72,'المخالفات والرسوم'!$E$5:$E$304,"سالك",'المخالفات والرسوم'!$A$5:$A$304,"&gt;="&amp;$F$3,'المخالفات والرسوم'!$A$5:$A$304,"&lt;"&amp;$H$3))</f>
        <v/>
      </c>
      <c r="J72" s="20">
        <f>IF($A72="","",SUMIFS('المخالفات والرسوم'!$H$5:$H$304,'المخالفات والرسوم'!$C$5:$C$304,$A72,'المخالفات والرسوم'!$E$5:$E$304,"درب",'المخالفات والرسوم'!$A$5:$A$304,"&gt;="&amp;$F$3,'المخالفات والرسوم'!$A$5:$A$304,"&lt;"&amp;$H$3))</f>
        <v/>
      </c>
      <c r="K72" s="20">
        <f>IF($A72="","",SUMIFS('سجل الحركة'!$R$5:$R$1004,'سجل الحركة'!$B$5:$B$1004,$A72,'سجل الحركة'!$A$5:$A$1004,"&gt;="&amp;$F$3,'سجل الحركة'!$A$5:$A$1004,"&lt;"&amp;$H$3)+SUMIFS('المخالفات والرسوم'!$H$5:$H$304,'المخالفات والرسوم'!$C$5:$C$304,$A72,'المخالفات والرسوم'!$E$5:$E$304,"مواقف السيارات*",'المخالفات والرسوم'!$A$5:$A$304,"&gt;="&amp;$F$3,'المخالفات والرسوم'!$A$5:$A$304,"&lt;"&amp;$H$3))</f>
        <v/>
      </c>
      <c r="L72" s="20">
        <f>IF($A72="","",SUMIFS('المخالفات والرسوم'!$H$5:$H$304,'المخالفات والرسوم'!$C$5:$C$304,$A72,'المخالفات والرسوم'!$E$5:$E$304,"مخالفة مرورية",'المخالفات والرسوم'!$A$5:$A$304,"&gt;="&amp;$F$3,'المخالفات والرسوم'!$A$5:$A$304,"&lt;"&amp;$H$3))</f>
        <v/>
      </c>
      <c r="M72" s="20">
        <f>IF($A72="","",SUMIFS('المخالفات والرسوم'!$H$5:$H$304,'المخالفات والرسوم'!$C$5:$C$304,$A72,'المخالفات والرسوم'!$E$5:$E$304,"أخرى",'المخالفات والرسوم'!$A$5:$A$304,"&gt;="&amp;$F$3,'المخالفات والرسوم'!$A$5:$A$304,"&lt;"&amp;$H$3))</f>
        <v/>
      </c>
      <c r="N72" s="20">
        <f>IF($A72="","",SUMIFS('الصيانة'!$G$5:$G$204,'الصيانة'!$B$5:$B$204,$A72,'الصيانة'!$A$5:$A$204,"&gt;="&amp;$F$3,'الصيانة'!$A$5:$A$204,"&lt;"&amp;$H$3))</f>
        <v/>
      </c>
      <c r="O72" s="20">
        <f>IF($A72="","",G72+I72+J72+K72+L72+M72+N72)</f>
        <v/>
      </c>
      <c r="P72" s="20">
        <f>IF(OR($A72="",N(D72)=0),"",O72/D72)</f>
        <v/>
      </c>
    </row>
    <row r="73">
      <c r="A73" s="12">
        <f>IF(INDEX('السيارات'!$A$5:$A$104,67)="","",INDEX('السيارات'!$A$5:$A$104,67))</f>
        <v/>
      </c>
      <c r="B73" s="12">
        <f>IF($A73="","",IFERROR(VLOOKUP($A73,'السيارات'!$A$5:$F$104,6,FALSE),""))</f>
        <v/>
      </c>
      <c r="C73" s="26">
        <f>IF($A73="","",COUNTIFS('سجل الحركة'!$B$5:$B$1004,$A73,'سجل الحركة'!$A$5:$A$1004,"&gt;="&amp;$F$3,'سجل الحركة'!$A$5:$A$1004,"&lt;"&amp;$H$3))</f>
        <v/>
      </c>
      <c r="D73" s="15">
        <f>IF($A73="","",SUMIFS('سجل الحركة'!$N$5:$N$1004,'سجل الحركة'!$B$5:$B$1004,$A73,'سجل الحركة'!$A$5:$A$1004,"&gt;="&amp;$F$3,'سجل الحركة'!$A$5:$A$1004,"&lt;"&amp;$H$3))</f>
        <v/>
      </c>
      <c r="E73" s="15">
        <f>IF($A73="","",SUMIFS('سجل الحركة'!$O$5:$O$1004,'سجل الحركة'!$B$5:$B$1004,$A73,'سجل الحركة'!$A$5:$A$1004,"&gt;="&amp;$F$3,'سجل الحركة'!$A$5:$A$1004,"&lt;"&amp;$H$3))</f>
        <v/>
      </c>
      <c r="F73" s="27">
        <f>IF($A73="","",SUMIFS('الوقود'!$G$5:$G$304,'الوقود'!$B$5:$B$304,$A73,'الوقود'!$A$5:$A$304,"&gt;="&amp;$F$3,'الوقود'!$A$5:$A$304,"&lt;"&amp;$H$3))</f>
        <v/>
      </c>
      <c r="G73" s="20">
        <f>IF($A73="","",SUMIFS('الوقود'!$H$5:$H$304,'الوقود'!$B$5:$B$304,$A73,'الوقود'!$A$5:$A$304,"&gt;="&amp;$F$3,'الوقود'!$A$5:$A$304,"&lt;"&amp;$H$3))</f>
        <v/>
      </c>
      <c r="H73" s="28">
        <f>IF(OR($A73="",N(D73)=0,N(F73)=0),"",F73/D73*100)</f>
        <v/>
      </c>
      <c r="I73" s="20">
        <f>IF($A73="","",SUMIFS('المخالفات والرسوم'!$H$5:$H$304,'المخالفات والرسوم'!$C$5:$C$304,$A73,'المخالفات والرسوم'!$E$5:$E$304,"سالك",'المخالفات والرسوم'!$A$5:$A$304,"&gt;="&amp;$F$3,'المخالفات والرسوم'!$A$5:$A$304,"&lt;"&amp;$H$3))</f>
        <v/>
      </c>
      <c r="J73" s="20">
        <f>IF($A73="","",SUMIFS('المخالفات والرسوم'!$H$5:$H$304,'المخالفات والرسوم'!$C$5:$C$304,$A73,'المخالفات والرسوم'!$E$5:$E$304,"درب",'المخالفات والرسوم'!$A$5:$A$304,"&gt;="&amp;$F$3,'المخالفات والرسوم'!$A$5:$A$304,"&lt;"&amp;$H$3))</f>
        <v/>
      </c>
      <c r="K73" s="20">
        <f>IF($A73="","",SUMIFS('سجل الحركة'!$R$5:$R$1004,'سجل الحركة'!$B$5:$B$1004,$A73,'سجل الحركة'!$A$5:$A$1004,"&gt;="&amp;$F$3,'سجل الحركة'!$A$5:$A$1004,"&lt;"&amp;$H$3)+SUMIFS('المخالفات والرسوم'!$H$5:$H$304,'المخالفات والرسوم'!$C$5:$C$304,$A73,'المخالفات والرسوم'!$E$5:$E$304,"مواقف السيارات*",'المخالفات والرسوم'!$A$5:$A$304,"&gt;="&amp;$F$3,'المخالفات والرسوم'!$A$5:$A$304,"&lt;"&amp;$H$3))</f>
        <v/>
      </c>
      <c r="L73" s="20">
        <f>IF($A73="","",SUMIFS('المخالفات والرسوم'!$H$5:$H$304,'المخالفات والرسوم'!$C$5:$C$304,$A73,'المخالفات والرسوم'!$E$5:$E$304,"مخالفة مرورية",'المخالفات والرسوم'!$A$5:$A$304,"&gt;="&amp;$F$3,'المخالفات والرسوم'!$A$5:$A$304,"&lt;"&amp;$H$3))</f>
        <v/>
      </c>
      <c r="M73" s="20">
        <f>IF($A73="","",SUMIFS('المخالفات والرسوم'!$H$5:$H$304,'المخالفات والرسوم'!$C$5:$C$304,$A73,'المخالفات والرسوم'!$E$5:$E$304,"أخرى",'المخالفات والرسوم'!$A$5:$A$304,"&gt;="&amp;$F$3,'المخالفات والرسوم'!$A$5:$A$304,"&lt;"&amp;$H$3))</f>
        <v/>
      </c>
      <c r="N73" s="20">
        <f>IF($A73="","",SUMIFS('الصيانة'!$G$5:$G$204,'الصيانة'!$B$5:$B$204,$A73,'الصيانة'!$A$5:$A$204,"&gt;="&amp;$F$3,'الصيانة'!$A$5:$A$204,"&lt;"&amp;$H$3))</f>
        <v/>
      </c>
      <c r="O73" s="20">
        <f>IF($A73="","",G73+I73+J73+K73+L73+M73+N73)</f>
        <v/>
      </c>
      <c r="P73" s="20">
        <f>IF(OR($A73="",N(D73)=0),"",O73/D73)</f>
        <v/>
      </c>
    </row>
    <row r="74">
      <c r="A74" s="12">
        <f>IF(INDEX('السيارات'!$A$5:$A$104,68)="","",INDEX('السيارات'!$A$5:$A$104,68))</f>
        <v/>
      </c>
      <c r="B74" s="12">
        <f>IF($A74="","",IFERROR(VLOOKUP($A74,'السيارات'!$A$5:$F$104,6,FALSE),""))</f>
        <v/>
      </c>
      <c r="C74" s="26">
        <f>IF($A74="","",COUNTIFS('سجل الحركة'!$B$5:$B$1004,$A74,'سجل الحركة'!$A$5:$A$1004,"&gt;="&amp;$F$3,'سجل الحركة'!$A$5:$A$1004,"&lt;"&amp;$H$3))</f>
        <v/>
      </c>
      <c r="D74" s="15">
        <f>IF($A74="","",SUMIFS('سجل الحركة'!$N$5:$N$1004,'سجل الحركة'!$B$5:$B$1004,$A74,'سجل الحركة'!$A$5:$A$1004,"&gt;="&amp;$F$3,'سجل الحركة'!$A$5:$A$1004,"&lt;"&amp;$H$3))</f>
        <v/>
      </c>
      <c r="E74" s="15">
        <f>IF($A74="","",SUMIFS('سجل الحركة'!$O$5:$O$1004,'سجل الحركة'!$B$5:$B$1004,$A74,'سجل الحركة'!$A$5:$A$1004,"&gt;="&amp;$F$3,'سجل الحركة'!$A$5:$A$1004,"&lt;"&amp;$H$3))</f>
        <v/>
      </c>
      <c r="F74" s="27">
        <f>IF($A74="","",SUMIFS('الوقود'!$G$5:$G$304,'الوقود'!$B$5:$B$304,$A74,'الوقود'!$A$5:$A$304,"&gt;="&amp;$F$3,'الوقود'!$A$5:$A$304,"&lt;"&amp;$H$3))</f>
        <v/>
      </c>
      <c r="G74" s="20">
        <f>IF($A74="","",SUMIFS('الوقود'!$H$5:$H$304,'الوقود'!$B$5:$B$304,$A74,'الوقود'!$A$5:$A$304,"&gt;="&amp;$F$3,'الوقود'!$A$5:$A$304,"&lt;"&amp;$H$3))</f>
        <v/>
      </c>
      <c r="H74" s="28">
        <f>IF(OR($A74="",N(D74)=0,N(F74)=0),"",F74/D74*100)</f>
        <v/>
      </c>
      <c r="I74" s="20">
        <f>IF($A74="","",SUMIFS('المخالفات والرسوم'!$H$5:$H$304,'المخالفات والرسوم'!$C$5:$C$304,$A74,'المخالفات والرسوم'!$E$5:$E$304,"سالك",'المخالفات والرسوم'!$A$5:$A$304,"&gt;="&amp;$F$3,'المخالفات والرسوم'!$A$5:$A$304,"&lt;"&amp;$H$3))</f>
        <v/>
      </c>
      <c r="J74" s="20">
        <f>IF($A74="","",SUMIFS('المخالفات والرسوم'!$H$5:$H$304,'المخالفات والرسوم'!$C$5:$C$304,$A74,'المخالفات والرسوم'!$E$5:$E$304,"درب",'المخالفات والرسوم'!$A$5:$A$304,"&gt;="&amp;$F$3,'المخالفات والرسوم'!$A$5:$A$304,"&lt;"&amp;$H$3))</f>
        <v/>
      </c>
      <c r="K74" s="20">
        <f>IF($A74="","",SUMIFS('سجل الحركة'!$R$5:$R$1004,'سجل الحركة'!$B$5:$B$1004,$A74,'سجل الحركة'!$A$5:$A$1004,"&gt;="&amp;$F$3,'سجل الحركة'!$A$5:$A$1004,"&lt;"&amp;$H$3)+SUMIFS('المخالفات والرسوم'!$H$5:$H$304,'المخالفات والرسوم'!$C$5:$C$304,$A74,'المخالفات والرسوم'!$E$5:$E$304,"مواقف السيارات*",'المخالفات والرسوم'!$A$5:$A$304,"&gt;="&amp;$F$3,'المخالفات والرسوم'!$A$5:$A$304,"&lt;"&amp;$H$3))</f>
        <v/>
      </c>
      <c r="L74" s="20">
        <f>IF($A74="","",SUMIFS('المخالفات والرسوم'!$H$5:$H$304,'المخالفات والرسوم'!$C$5:$C$304,$A74,'المخالفات والرسوم'!$E$5:$E$304,"مخالفة مرورية",'المخالفات والرسوم'!$A$5:$A$304,"&gt;="&amp;$F$3,'المخالفات والرسوم'!$A$5:$A$304,"&lt;"&amp;$H$3))</f>
        <v/>
      </c>
      <c r="M74" s="20">
        <f>IF($A74="","",SUMIFS('المخالفات والرسوم'!$H$5:$H$304,'المخالفات والرسوم'!$C$5:$C$304,$A74,'المخالفات والرسوم'!$E$5:$E$304,"أخرى",'المخالفات والرسوم'!$A$5:$A$304,"&gt;="&amp;$F$3,'المخالفات والرسوم'!$A$5:$A$304,"&lt;"&amp;$H$3))</f>
        <v/>
      </c>
      <c r="N74" s="20">
        <f>IF($A74="","",SUMIFS('الصيانة'!$G$5:$G$204,'الصيانة'!$B$5:$B$204,$A74,'الصيانة'!$A$5:$A$204,"&gt;="&amp;$F$3,'الصيانة'!$A$5:$A$204,"&lt;"&amp;$H$3))</f>
        <v/>
      </c>
      <c r="O74" s="20">
        <f>IF($A74="","",G74+I74+J74+K74+L74+M74+N74)</f>
        <v/>
      </c>
      <c r="P74" s="20">
        <f>IF(OR($A74="",N(D74)=0),"",O74/D74)</f>
        <v/>
      </c>
    </row>
    <row r="75">
      <c r="A75" s="12">
        <f>IF(INDEX('السيارات'!$A$5:$A$104,69)="","",INDEX('السيارات'!$A$5:$A$104,69))</f>
        <v/>
      </c>
      <c r="B75" s="12">
        <f>IF($A75="","",IFERROR(VLOOKUP($A75,'السيارات'!$A$5:$F$104,6,FALSE),""))</f>
        <v/>
      </c>
      <c r="C75" s="26">
        <f>IF($A75="","",COUNTIFS('سجل الحركة'!$B$5:$B$1004,$A75,'سجل الحركة'!$A$5:$A$1004,"&gt;="&amp;$F$3,'سجل الحركة'!$A$5:$A$1004,"&lt;"&amp;$H$3))</f>
        <v/>
      </c>
      <c r="D75" s="15">
        <f>IF($A75="","",SUMIFS('سجل الحركة'!$N$5:$N$1004,'سجل الحركة'!$B$5:$B$1004,$A75,'سجل الحركة'!$A$5:$A$1004,"&gt;="&amp;$F$3,'سجل الحركة'!$A$5:$A$1004,"&lt;"&amp;$H$3))</f>
        <v/>
      </c>
      <c r="E75" s="15">
        <f>IF($A75="","",SUMIFS('سجل الحركة'!$O$5:$O$1004,'سجل الحركة'!$B$5:$B$1004,$A75,'سجل الحركة'!$A$5:$A$1004,"&gt;="&amp;$F$3,'سجل الحركة'!$A$5:$A$1004,"&lt;"&amp;$H$3))</f>
        <v/>
      </c>
      <c r="F75" s="27">
        <f>IF($A75="","",SUMIFS('الوقود'!$G$5:$G$304,'الوقود'!$B$5:$B$304,$A75,'الوقود'!$A$5:$A$304,"&gt;="&amp;$F$3,'الوقود'!$A$5:$A$304,"&lt;"&amp;$H$3))</f>
        <v/>
      </c>
      <c r="G75" s="20">
        <f>IF($A75="","",SUMIFS('الوقود'!$H$5:$H$304,'الوقود'!$B$5:$B$304,$A75,'الوقود'!$A$5:$A$304,"&gt;="&amp;$F$3,'الوقود'!$A$5:$A$304,"&lt;"&amp;$H$3))</f>
        <v/>
      </c>
      <c r="H75" s="28">
        <f>IF(OR($A75="",N(D75)=0,N(F75)=0),"",F75/D75*100)</f>
        <v/>
      </c>
      <c r="I75" s="20">
        <f>IF($A75="","",SUMIFS('المخالفات والرسوم'!$H$5:$H$304,'المخالفات والرسوم'!$C$5:$C$304,$A75,'المخالفات والرسوم'!$E$5:$E$304,"سالك",'المخالفات والرسوم'!$A$5:$A$304,"&gt;="&amp;$F$3,'المخالفات والرسوم'!$A$5:$A$304,"&lt;"&amp;$H$3))</f>
        <v/>
      </c>
      <c r="J75" s="20">
        <f>IF($A75="","",SUMIFS('المخالفات والرسوم'!$H$5:$H$304,'المخالفات والرسوم'!$C$5:$C$304,$A75,'المخالفات والرسوم'!$E$5:$E$304,"درب",'المخالفات والرسوم'!$A$5:$A$304,"&gt;="&amp;$F$3,'المخالفات والرسوم'!$A$5:$A$304,"&lt;"&amp;$H$3))</f>
        <v/>
      </c>
      <c r="K75" s="20">
        <f>IF($A75="","",SUMIFS('سجل الحركة'!$R$5:$R$1004,'سجل الحركة'!$B$5:$B$1004,$A75,'سجل الحركة'!$A$5:$A$1004,"&gt;="&amp;$F$3,'سجل الحركة'!$A$5:$A$1004,"&lt;"&amp;$H$3)+SUMIFS('المخالفات والرسوم'!$H$5:$H$304,'المخالفات والرسوم'!$C$5:$C$304,$A75,'المخالفات والرسوم'!$E$5:$E$304,"مواقف السيارات*",'المخالفات والرسوم'!$A$5:$A$304,"&gt;="&amp;$F$3,'المخالفات والرسوم'!$A$5:$A$304,"&lt;"&amp;$H$3))</f>
        <v/>
      </c>
      <c r="L75" s="20">
        <f>IF($A75="","",SUMIFS('المخالفات والرسوم'!$H$5:$H$304,'المخالفات والرسوم'!$C$5:$C$304,$A75,'المخالفات والرسوم'!$E$5:$E$304,"مخالفة مرورية",'المخالفات والرسوم'!$A$5:$A$304,"&gt;="&amp;$F$3,'المخالفات والرسوم'!$A$5:$A$304,"&lt;"&amp;$H$3))</f>
        <v/>
      </c>
      <c r="M75" s="20">
        <f>IF($A75="","",SUMIFS('المخالفات والرسوم'!$H$5:$H$304,'المخالفات والرسوم'!$C$5:$C$304,$A75,'المخالفات والرسوم'!$E$5:$E$304,"أخرى",'المخالفات والرسوم'!$A$5:$A$304,"&gt;="&amp;$F$3,'المخالفات والرسوم'!$A$5:$A$304,"&lt;"&amp;$H$3))</f>
        <v/>
      </c>
      <c r="N75" s="20">
        <f>IF($A75="","",SUMIFS('الصيانة'!$G$5:$G$204,'الصيانة'!$B$5:$B$204,$A75,'الصيانة'!$A$5:$A$204,"&gt;="&amp;$F$3,'الصيانة'!$A$5:$A$204,"&lt;"&amp;$H$3))</f>
        <v/>
      </c>
      <c r="O75" s="20">
        <f>IF($A75="","",G75+I75+J75+K75+L75+M75+N75)</f>
        <v/>
      </c>
      <c r="P75" s="20">
        <f>IF(OR($A75="",N(D75)=0),"",O75/D75)</f>
        <v/>
      </c>
    </row>
    <row r="76">
      <c r="A76" s="12">
        <f>IF(INDEX('السيارات'!$A$5:$A$104,70)="","",INDEX('السيارات'!$A$5:$A$104,70))</f>
        <v/>
      </c>
      <c r="B76" s="12">
        <f>IF($A76="","",IFERROR(VLOOKUP($A76,'السيارات'!$A$5:$F$104,6,FALSE),""))</f>
        <v/>
      </c>
      <c r="C76" s="26">
        <f>IF($A76="","",COUNTIFS('سجل الحركة'!$B$5:$B$1004,$A76,'سجل الحركة'!$A$5:$A$1004,"&gt;="&amp;$F$3,'سجل الحركة'!$A$5:$A$1004,"&lt;"&amp;$H$3))</f>
        <v/>
      </c>
      <c r="D76" s="15">
        <f>IF($A76="","",SUMIFS('سجل الحركة'!$N$5:$N$1004,'سجل الحركة'!$B$5:$B$1004,$A76,'سجل الحركة'!$A$5:$A$1004,"&gt;="&amp;$F$3,'سجل الحركة'!$A$5:$A$1004,"&lt;"&amp;$H$3))</f>
        <v/>
      </c>
      <c r="E76" s="15">
        <f>IF($A76="","",SUMIFS('سجل الحركة'!$O$5:$O$1004,'سجل الحركة'!$B$5:$B$1004,$A76,'سجل الحركة'!$A$5:$A$1004,"&gt;="&amp;$F$3,'سجل الحركة'!$A$5:$A$1004,"&lt;"&amp;$H$3))</f>
        <v/>
      </c>
      <c r="F76" s="27">
        <f>IF($A76="","",SUMIFS('الوقود'!$G$5:$G$304,'الوقود'!$B$5:$B$304,$A76,'الوقود'!$A$5:$A$304,"&gt;="&amp;$F$3,'الوقود'!$A$5:$A$304,"&lt;"&amp;$H$3))</f>
        <v/>
      </c>
      <c r="G76" s="20">
        <f>IF($A76="","",SUMIFS('الوقود'!$H$5:$H$304,'الوقود'!$B$5:$B$304,$A76,'الوقود'!$A$5:$A$304,"&gt;="&amp;$F$3,'الوقود'!$A$5:$A$304,"&lt;"&amp;$H$3))</f>
        <v/>
      </c>
      <c r="H76" s="28">
        <f>IF(OR($A76="",N(D76)=0,N(F76)=0),"",F76/D76*100)</f>
        <v/>
      </c>
      <c r="I76" s="20">
        <f>IF($A76="","",SUMIFS('المخالفات والرسوم'!$H$5:$H$304,'المخالفات والرسوم'!$C$5:$C$304,$A76,'المخالفات والرسوم'!$E$5:$E$304,"سالك",'المخالفات والرسوم'!$A$5:$A$304,"&gt;="&amp;$F$3,'المخالفات والرسوم'!$A$5:$A$304,"&lt;"&amp;$H$3))</f>
        <v/>
      </c>
      <c r="J76" s="20">
        <f>IF($A76="","",SUMIFS('المخالفات والرسوم'!$H$5:$H$304,'المخالفات والرسوم'!$C$5:$C$304,$A76,'المخالفات والرسوم'!$E$5:$E$304,"درب",'المخالفات والرسوم'!$A$5:$A$304,"&gt;="&amp;$F$3,'المخالفات والرسوم'!$A$5:$A$304,"&lt;"&amp;$H$3))</f>
        <v/>
      </c>
      <c r="K76" s="20">
        <f>IF($A76="","",SUMIFS('سجل الحركة'!$R$5:$R$1004,'سجل الحركة'!$B$5:$B$1004,$A76,'سجل الحركة'!$A$5:$A$1004,"&gt;="&amp;$F$3,'سجل الحركة'!$A$5:$A$1004,"&lt;"&amp;$H$3)+SUMIFS('المخالفات والرسوم'!$H$5:$H$304,'المخالفات والرسوم'!$C$5:$C$304,$A76,'المخالفات والرسوم'!$E$5:$E$304,"مواقف السيارات*",'المخالفات والرسوم'!$A$5:$A$304,"&gt;="&amp;$F$3,'المخالفات والرسوم'!$A$5:$A$304,"&lt;"&amp;$H$3))</f>
        <v/>
      </c>
      <c r="L76" s="20">
        <f>IF($A76="","",SUMIFS('المخالفات والرسوم'!$H$5:$H$304,'المخالفات والرسوم'!$C$5:$C$304,$A76,'المخالفات والرسوم'!$E$5:$E$304,"مخالفة مرورية",'المخالفات والرسوم'!$A$5:$A$304,"&gt;="&amp;$F$3,'المخالفات والرسوم'!$A$5:$A$304,"&lt;"&amp;$H$3))</f>
        <v/>
      </c>
      <c r="M76" s="20">
        <f>IF($A76="","",SUMIFS('المخالفات والرسوم'!$H$5:$H$304,'المخالفات والرسوم'!$C$5:$C$304,$A76,'المخالفات والرسوم'!$E$5:$E$304,"أخرى",'المخالفات والرسوم'!$A$5:$A$304,"&gt;="&amp;$F$3,'المخالفات والرسوم'!$A$5:$A$304,"&lt;"&amp;$H$3))</f>
        <v/>
      </c>
      <c r="N76" s="20">
        <f>IF($A76="","",SUMIFS('الصيانة'!$G$5:$G$204,'الصيانة'!$B$5:$B$204,$A76,'الصيانة'!$A$5:$A$204,"&gt;="&amp;$F$3,'الصيانة'!$A$5:$A$204,"&lt;"&amp;$H$3))</f>
        <v/>
      </c>
      <c r="O76" s="20">
        <f>IF($A76="","",G76+I76+J76+K76+L76+M76+N76)</f>
        <v/>
      </c>
      <c r="P76" s="20">
        <f>IF(OR($A76="",N(D76)=0),"",O76/D76)</f>
        <v/>
      </c>
    </row>
    <row r="77">
      <c r="A77" s="12">
        <f>IF(INDEX('السيارات'!$A$5:$A$104,71)="","",INDEX('السيارات'!$A$5:$A$104,71))</f>
        <v/>
      </c>
      <c r="B77" s="12">
        <f>IF($A77="","",IFERROR(VLOOKUP($A77,'السيارات'!$A$5:$F$104,6,FALSE),""))</f>
        <v/>
      </c>
      <c r="C77" s="26">
        <f>IF($A77="","",COUNTIFS('سجل الحركة'!$B$5:$B$1004,$A77,'سجل الحركة'!$A$5:$A$1004,"&gt;="&amp;$F$3,'سجل الحركة'!$A$5:$A$1004,"&lt;"&amp;$H$3))</f>
        <v/>
      </c>
      <c r="D77" s="15">
        <f>IF($A77="","",SUMIFS('سجل الحركة'!$N$5:$N$1004,'سجل الحركة'!$B$5:$B$1004,$A77,'سجل الحركة'!$A$5:$A$1004,"&gt;="&amp;$F$3,'سجل الحركة'!$A$5:$A$1004,"&lt;"&amp;$H$3))</f>
        <v/>
      </c>
      <c r="E77" s="15">
        <f>IF($A77="","",SUMIFS('سجل الحركة'!$O$5:$O$1004,'سجل الحركة'!$B$5:$B$1004,$A77,'سجل الحركة'!$A$5:$A$1004,"&gt;="&amp;$F$3,'سجل الحركة'!$A$5:$A$1004,"&lt;"&amp;$H$3))</f>
        <v/>
      </c>
      <c r="F77" s="27">
        <f>IF($A77="","",SUMIFS('الوقود'!$G$5:$G$304,'الوقود'!$B$5:$B$304,$A77,'الوقود'!$A$5:$A$304,"&gt;="&amp;$F$3,'الوقود'!$A$5:$A$304,"&lt;"&amp;$H$3))</f>
        <v/>
      </c>
      <c r="G77" s="20">
        <f>IF($A77="","",SUMIFS('الوقود'!$H$5:$H$304,'الوقود'!$B$5:$B$304,$A77,'الوقود'!$A$5:$A$304,"&gt;="&amp;$F$3,'الوقود'!$A$5:$A$304,"&lt;"&amp;$H$3))</f>
        <v/>
      </c>
      <c r="H77" s="28">
        <f>IF(OR($A77="",N(D77)=0,N(F77)=0),"",F77/D77*100)</f>
        <v/>
      </c>
      <c r="I77" s="20">
        <f>IF($A77="","",SUMIFS('المخالفات والرسوم'!$H$5:$H$304,'المخالفات والرسوم'!$C$5:$C$304,$A77,'المخالفات والرسوم'!$E$5:$E$304,"سالك",'المخالفات والرسوم'!$A$5:$A$304,"&gt;="&amp;$F$3,'المخالفات والرسوم'!$A$5:$A$304,"&lt;"&amp;$H$3))</f>
        <v/>
      </c>
      <c r="J77" s="20">
        <f>IF($A77="","",SUMIFS('المخالفات والرسوم'!$H$5:$H$304,'المخالفات والرسوم'!$C$5:$C$304,$A77,'المخالفات والرسوم'!$E$5:$E$304,"درب",'المخالفات والرسوم'!$A$5:$A$304,"&gt;="&amp;$F$3,'المخالفات والرسوم'!$A$5:$A$304,"&lt;"&amp;$H$3))</f>
        <v/>
      </c>
      <c r="K77" s="20">
        <f>IF($A77="","",SUMIFS('سجل الحركة'!$R$5:$R$1004,'سجل الحركة'!$B$5:$B$1004,$A77,'سجل الحركة'!$A$5:$A$1004,"&gt;="&amp;$F$3,'سجل الحركة'!$A$5:$A$1004,"&lt;"&amp;$H$3)+SUMIFS('المخالفات والرسوم'!$H$5:$H$304,'المخالفات والرسوم'!$C$5:$C$304,$A77,'المخالفات والرسوم'!$E$5:$E$304,"مواقف السيارات*",'المخالفات والرسوم'!$A$5:$A$304,"&gt;="&amp;$F$3,'المخالفات والرسوم'!$A$5:$A$304,"&lt;"&amp;$H$3))</f>
        <v/>
      </c>
      <c r="L77" s="20">
        <f>IF($A77="","",SUMIFS('المخالفات والرسوم'!$H$5:$H$304,'المخالفات والرسوم'!$C$5:$C$304,$A77,'المخالفات والرسوم'!$E$5:$E$304,"مخالفة مرورية",'المخالفات والرسوم'!$A$5:$A$304,"&gt;="&amp;$F$3,'المخالفات والرسوم'!$A$5:$A$304,"&lt;"&amp;$H$3))</f>
        <v/>
      </c>
      <c r="M77" s="20">
        <f>IF($A77="","",SUMIFS('المخالفات والرسوم'!$H$5:$H$304,'المخالفات والرسوم'!$C$5:$C$304,$A77,'المخالفات والرسوم'!$E$5:$E$304,"أخرى",'المخالفات والرسوم'!$A$5:$A$304,"&gt;="&amp;$F$3,'المخالفات والرسوم'!$A$5:$A$304,"&lt;"&amp;$H$3))</f>
        <v/>
      </c>
      <c r="N77" s="20">
        <f>IF($A77="","",SUMIFS('الصيانة'!$G$5:$G$204,'الصيانة'!$B$5:$B$204,$A77,'الصيانة'!$A$5:$A$204,"&gt;="&amp;$F$3,'الصيانة'!$A$5:$A$204,"&lt;"&amp;$H$3))</f>
        <v/>
      </c>
      <c r="O77" s="20">
        <f>IF($A77="","",G77+I77+J77+K77+L77+M77+N77)</f>
        <v/>
      </c>
      <c r="P77" s="20">
        <f>IF(OR($A77="",N(D77)=0),"",O77/D77)</f>
        <v/>
      </c>
    </row>
    <row r="78">
      <c r="A78" s="12">
        <f>IF(INDEX('السيارات'!$A$5:$A$104,72)="","",INDEX('السيارات'!$A$5:$A$104,72))</f>
        <v/>
      </c>
      <c r="B78" s="12">
        <f>IF($A78="","",IFERROR(VLOOKUP($A78,'السيارات'!$A$5:$F$104,6,FALSE),""))</f>
        <v/>
      </c>
      <c r="C78" s="26">
        <f>IF($A78="","",COUNTIFS('سجل الحركة'!$B$5:$B$1004,$A78,'سجل الحركة'!$A$5:$A$1004,"&gt;="&amp;$F$3,'سجل الحركة'!$A$5:$A$1004,"&lt;"&amp;$H$3))</f>
        <v/>
      </c>
      <c r="D78" s="15">
        <f>IF($A78="","",SUMIFS('سجل الحركة'!$N$5:$N$1004,'سجل الحركة'!$B$5:$B$1004,$A78,'سجل الحركة'!$A$5:$A$1004,"&gt;="&amp;$F$3,'سجل الحركة'!$A$5:$A$1004,"&lt;"&amp;$H$3))</f>
        <v/>
      </c>
      <c r="E78" s="15">
        <f>IF($A78="","",SUMIFS('سجل الحركة'!$O$5:$O$1004,'سجل الحركة'!$B$5:$B$1004,$A78,'سجل الحركة'!$A$5:$A$1004,"&gt;="&amp;$F$3,'سجل الحركة'!$A$5:$A$1004,"&lt;"&amp;$H$3))</f>
        <v/>
      </c>
      <c r="F78" s="27">
        <f>IF($A78="","",SUMIFS('الوقود'!$G$5:$G$304,'الوقود'!$B$5:$B$304,$A78,'الوقود'!$A$5:$A$304,"&gt;="&amp;$F$3,'الوقود'!$A$5:$A$304,"&lt;"&amp;$H$3))</f>
        <v/>
      </c>
      <c r="G78" s="20">
        <f>IF($A78="","",SUMIFS('الوقود'!$H$5:$H$304,'الوقود'!$B$5:$B$304,$A78,'الوقود'!$A$5:$A$304,"&gt;="&amp;$F$3,'الوقود'!$A$5:$A$304,"&lt;"&amp;$H$3))</f>
        <v/>
      </c>
      <c r="H78" s="28">
        <f>IF(OR($A78="",N(D78)=0,N(F78)=0),"",F78/D78*100)</f>
        <v/>
      </c>
      <c r="I78" s="20">
        <f>IF($A78="","",SUMIFS('المخالفات والرسوم'!$H$5:$H$304,'المخالفات والرسوم'!$C$5:$C$304,$A78,'المخالفات والرسوم'!$E$5:$E$304,"سالك",'المخالفات والرسوم'!$A$5:$A$304,"&gt;="&amp;$F$3,'المخالفات والرسوم'!$A$5:$A$304,"&lt;"&amp;$H$3))</f>
        <v/>
      </c>
      <c r="J78" s="20">
        <f>IF($A78="","",SUMIFS('المخالفات والرسوم'!$H$5:$H$304,'المخالفات والرسوم'!$C$5:$C$304,$A78,'المخالفات والرسوم'!$E$5:$E$304,"درب",'المخالفات والرسوم'!$A$5:$A$304,"&gt;="&amp;$F$3,'المخالفات والرسوم'!$A$5:$A$304,"&lt;"&amp;$H$3))</f>
        <v/>
      </c>
      <c r="K78" s="20">
        <f>IF($A78="","",SUMIFS('سجل الحركة'!$R$5:$R$1004,'سجل الحركة'!$B$5:$B$1004,$A78,'سجل الحركة'!$A$5:$A$1004,"&gt;="&amp;$F$3,'سجل الحركة'!$A$5:$A$1004,"&lt;"&amp;$H$3)+SUMIFS('المخالفات والرسوم'!$H$5:$H$304,'المخالفات والرسوم'!$C$5:$C$304,$A78,'المخالفات والرسوم'!$E$5:$E$304,"مواقف السيارات*",'المخالفات والرسوم'!$A$5:$A$304,"&gt;="&amp;$F$3,'المخالفات والرسوم'!$A$5:$A$304,"&lt;"&amp;$H$3))</f>
        <v/>
      </c>
      <c r="L78" s="20">
        <f>IF($A78="","",SUMIFS('المخالفات والرسوم'!$H$5:$H$304,'المخالفات والرسوم'!$C$5:$C$304,$A78,'المخالفات والرسوم'!$E$5:$E$304,"مخالفة مرورية",'المخالفات والرسوم'!$A$5:$A$304,"&gt;="&amp;$F$3,'المخالفات والرسوم'!$A$5:$A$304,"&lt;"&amp;$H$3))</f>
        <v/>
      </c>
      <c r="M78" s="20">
        <f>IF($A78="","",SUMIFS('المخالفات والرسوم'!$H$5:$H$304,'المخالفات والرسوم'!$C$5:$C$304,$A78,'المخالفات والرسوم'!$E$5:$E$304,"أخرى",'المخالفات والرسوم'!$A$5:$A$304,"&gt;="&amp;$F$3,'المخالفات والرسوم'!$A$5:$A$304,"&lt;"&amp;$H$3))</f>
        <v/>
      </c>
      <c r="N78" s="20">
        <f>IF($A78="","",SUMIFS('الصيانة'!$G$5:$G$204,'الصيانة'!$B$5:$B$204,$A78,'الصيانة'!$A$5:$A$204,"&gt;="&amp;$F$3,'الصيانة'!$A$5:$A$204,"&lt;"&amp;$H$3))</f>
        <v/>
      </c>
      <c r="O78" s="20">
        <f>IF($A78="","",G78+I78+J78+K78+L78+M78+N78)</f>
        <v/>
      </c>
      <c r="P78" s="20">
        <f>IF(OR($A78="",N(D78)=0),"",O78/D78)</f>
        <v/>
      </c>
    </row>
    <row r="79">
      <c r="A79" s="12">
        <f>IF(INDEX('السيارات'!$A$5:$A$104,73)="","",INDEX('السيارات'!$A$5:$A$104,73))</f>
        <v/>
      </c>
      <c r="B79" s="12">
        <f>IF($A79="","",IFERROR(VLOOKUP($A79,'السيارات'!$A$5:$F$104,6,FALSE),""))</f>
        <v/>
      </c>
      <c r="C79" s="26">
        <f>IF($A79="","",COUNTIFS('سجل الحركة'!$B$5:$B$1004,$A79,'سجل الحركة'!$A$5:$A$1004,"&gt;="&amp;$F$3,'سجل الحركة'!$A$5:$A$1004,"&lt;"&amp;$H$3))</f>
        <v/>
      </c>
      <c r="D79" s="15">
        <f>IF($A79="","",SUMIFS('سجل الحركة'!$N$5:$N$1004,'سجل الحركة'!$B$5:$B$1004,$A79,'سجل الحركة'!$A$5:$A$1004,"&gt;="&amp;$F$3,'سجل الحركة'!$A$5:$A$1004,"&lt;"&amp;$H$3))</f>
        <v/>
      </c>
      <c r="E79" s="15">
        <f>IF($A79="","",SUMIFS('سجل الحركة'!$O$5:$O$1004,'سجل الحركة'!$B$5:$B$1004,$A79,'سجل الحركة'!$A$5:$A$1004,"&gt;="&amp;$F$3,'سجل الحركة'!$A$5:$A$1004,"&lt;"&amp;$H$3))</f>
        <v/>
      </c>
      <c r="F79" s="27">
        <f>IF($A79="","",SUMIFS('الوقود'!$G$5:$G$304,'الوقود'!$B$5:$B$304,$A79,'الوقود'!$A$5:$A$304,"&gt;="&amp;$F$3,'الوقود'!$A$5:$A$304,"&lt;"&amp;$H$3))</f>
        <v/>
      </c>
      <c r="G79" s="20">
        <f>IF($A79="","",SUMIFS('الوقود'!$H$5:$H$304,'الوقود'!$B$5:$B$304,$A79,'الوقود'!$A$5:$A$304,"&gt;="&amp;$F$3,'الوقود'!$A$5:$A$304,"&lt;"&amp;$H$3))</f>
        <v/>
      </c>
      <c r="H79" s="28">
        <f>IF(OR($A79="",N(D79)=0,N(F79)=0),"",F79/D79*100)</f>
        <v/>
      </c>
      <c r="I79" s="20">
        <f>IF($A79="","",SUMIFS('المخالفات والرسوم'!$H$5:$H$304,'المخالفات والرسوم'!$C$5:$C$304,$A79,'المخالفات والرسوم'!$E$5:$E$304,"سالك",'المخالفات والرسوم'!$A$5:$A$304,"&gt;="&amp;$F$3,'المخالفات والرسوم'!$A$5:$A$304,"&lt;"&amp;$H$3))</f>
        <v/>
      </c>
      <c r="J79" s="20">
        <f>IF($A79="","",SUMIFS('المخالفات والرسوم'!$H$5:$H$304,'المخالفات والرسوم'!$C$5:$C$304,$A79,'المخالفات والرسوم'!$E$5:$E$304,"درب",'المخالفات والرسوم'!$A$5:$A$304,"&gt;="&amp;$F$3,'المخالفات والرسوم'!$A$5:$A$304,"&lt;"&amp;$H$3))</f>
        <v/>
      </c>
      <c r="K79" s="20">
        <f>IF($A79="","",SUMIFS('سجل الحركة'!$R$5:$R$1004,'سجل الحركة'!$B$5:$B$1004,$A79,'سجل الحركة'!$A$5:$A$1004,"&gt;="&amp;$F$3,'سجل الحركة'!$A$5:$A$1004,"&lt;"&amp;$H$3)+SUMIFS('المخالفات والرسوم'!$H$5:$H$304,'المخالفات والرسوم'!$C$5:$C$304,$A79,'المخالفات والرسوم'!$E$5:$E$304,"مواقف السيارات*",'المخالفات والرسوم'!$A$5:$A$304,"&gt;="&amp;$F$3,'المخالفات والرسوم'!$A$5:$A$304,"&lt;"&amp;$H$3))</f>
        <v/>
      </c>
      <c r="L79" s="20">
        <f>IF($A79="","",SUMIFS('المخالفات والرسوم'!$H$5:$H$304,'المخالفات والرسوم'!$C$5:$C$304,$A79,'المخالفات والرسوم'!$E$5:$E$304,"مخالفة مرورية",'المخالفات والرسوم'!$A$5:$A$304,"&gt;="&amp;$F$3,'المخالفات والرسوم'!$A$5:$A$304,"&lt;"&amp;$H$3))</f>
        <v/>
      </c>
      <c r="M79" s="20">
        <f>IF($A79="","",SUMIFS('المخالفات والرسوم'!$H$5:$H$304,'المخالفات والرسوم'!$C$5:$C$304,$A79,'المخالفات والرسوم'!$E$5:$E$304,"أخرى",'المخالفات والرسوم'!$A$5:$A$304,"&gt;="&amp;$F$3,'المخالفات والرسوم'!$A$5:$A$304,"&lt;"&amp;$H$3))</f>
        <v/>
      </c>
      <c r="N79" s="20">
        <f>IF($A79="","",SUMIFS('الصيانة'!$G$5:$G$204,'الصيانة'!$B$5:$B$204,$A79,'الصيانة'!$A$5:$A$204,"&gt;="&amp;$F$3,'الصيانة'!$A$5:$A$204,"&lt;"&amp;$H$3))</f>
        <v/>
      </c>
      <c r="O79" s="20">
        <f>IF($A79="","",G79+I79+J79+K79+L79+M79+N79)</f>
        <v/>
      </c>
      <c r="P79" s="20">
        <f>IF(OR($A79="",N(D79)=0),"",O79/D79)</f>
        <v/>
      </c>
    </row>
    <row r="80">
      <c r="A80" s="12">
        <f>IF(INDEX('السيارات'!$A$5:$A$104,74)="","",INDEX('السيارات'!$A$5:$A$104,74))</f>
        <v/>
      </c>
      <c r="B80" s="12">
        <f>IF($A80="","",IFERROR(VLOOKUP($A80,'السيارات'!$A$5:$F$104,6,FALSE),""))</f>
        <v/>
      </c>
      <c r="C80" s="26">
        <f>IF($A80="","",COUNTIFS('سجل الحركة'!$B$5:$B$1004,$A80,'سجل الحركة'!$A$5:$A$1004,"&gt;="&amp;$F$3,'سجل الحركة'!$A$5:$A$1004,"&lt;"&amp;$H$3))</f>
        <v/>
      </c>
      <c r="D80" s="15">
        <f>IF($A80="","",SUMIFS('سجل الحركة'!$N$5:$N$1004,'سجل الحركة'!$B$5:$B$1004,$A80,'سجل الحركة'!$A$5:$A$1004,"&gt;="&amp;$F$3,'سجل الحركة'!$A$5:$A$1004,"&lt;"&amp;$H$3))</f>
        <v/>
      </c>
      <c r="E80" s="15">
        <f>IF($A80="","",SUMIFS('سجل الحركة'!$O$5:$O$1004,'سجل الحركة'!$B$5:$B$1004,$A80,'سجل الحركة'!$A$5:$A$1004,"&gt;="&amp;$F$3,'سجل الحركة'!$A$5:$A$1004,"&lt;"&amp;$H$3))</f>
        <v/>
      </c>
      <c r="F80" s="27">
        <f>IF($A80="","",SUMIFS('الوقود'!$G$5:$G$304,'الوقود'!$B$5:$B$304,$A80,'الوقود'!$A$5:$A$304,"&gt;="&amp;$F$3,'الوقود'!$A$5:$A$304,"&lt;"&amp;$H$3))</f>
        <v/>
      </c>
      <c r="G80" s="20">
        <f>IF($A80="","",SUMIFS('الوقود'!$H$5:$H$304,'الوقود'!$B$5:$B$304,$A80,'الوقود'!$A$5:$A$304,"&gt;="&amp;$F$3,'الوقود'!$A$5:$A$304,"&lt;"&amp;$H$3))</f>
        <v/>
      </c>
      <c r="H80" s="28">
        <f>IF(OR($A80="",N(D80)=0,N(F80)=0),"",F80/D80*100)</f>
        <v/>
      </c>
      <c r="I80" s="20">
        <f>IF($A80="","",SUMIFS('المخالفات والرسوم'!$H$5:$H$304,'المخالفات والرسوم'!$C$5:$C$304,$A80,'المخالفات والرسوم'!$E$5:$E$304,"سالك",'المخالفات والرسوم'!$A$5:$A$304,"&gt;="&amp;$F$3,'المخالفات والرسوم'!$A$5:$A$304,"&lt;"&amp;$H$3))</f>
        <v/>
      </c>
      <c r="J80" s="20">
        <f>IF($A80="","",SUMIFS('المخالفات والرسوم'!$H$5:$H$304,'المخالفات والرسوم'!$C$5:$C$304,$A80,'المخالفات والرسوم'!$E$5:$E$304,"درب",'المخالفات والرسوم'!$A$5:$A$304,"&gt;="&amp;$F$3,'المخالفات والرسوم'!$A$5:$A$304,"&lt;"&amp;$H$3))</f>
        <v/>
      </c>
      <c r="K80" s="20">
        <f>IF($A80="","",SUMIFS('سجل الحركة'!$R$5:$R$1004,'سجل الحركة'!$B$5:$B$1004,$A80,'سجل الحركة'!$A$5:$A$1004,"&gt;="&amp;$F$3,'سجل الحركة'!$A$5:$A$1004,"&lt;"&amp;$H$3)+SUMIFS('المخالفات والرسوم'!$H$5:$H$304,'المخالفات والرسوم'!$C$5:$C$304,$A80,'المخالفات والرسوم'!$E$5:$E$304,"مواقف السيارات*",'المخالفات والرسوم'!$A$5:$A$304,"&gt;="&amp;$F$3,'المخالفات والرسوم'!$A$5:$A$304,"&lt;"&amp;$H$3))</f>
        <v/>
      </c>
      <c r="L80" s="20">
        <f>IF($A80="","",SUMIFS('المخالفات والرسوم'!$H$5:$H$304,'المخالفات والرسوم'!$C$5:$C$304,$A80,'المخالفات والرسوم'!$E$5:$E$304,"مخالفة مرورية",'المخالفات والرسوم'!$A$5:$A$304,"&gt;="&amp;$F$3,'المخالفات والرسوم'!$A$5:$A$304,"&lt;"&amp;$H$3))</f>
        <v/>
      </c>
      <c r="M80" s="20">
        <f>IF($A80="","",SUMIFS('المخالفات والرسوم'!$H$5:$H$304,'المخالفات والرسوم'!$C$5:$C$304,$A80,'المخالفات والرسوم'!$E$5:$E$304,"أخرى",'المخالفات والرسوم'!$A$5:$A$304,"&gt;="&amp;$F$3,'المخالفات والرسوم'!$A$5:$A$304,"&lt;"&amp;$H$3))</f>
        <v/>
      </c>
      <c r="N80" s="20">
        <f>IF($A80="","",SUMIFS('الصيانة'!$G$5:$G$204,'الصيانة'!$B$5:$B$204,$A80,'الصيانة'!$A$5:$A$204,"&gt;="&amp;$F$3,'الصيانة'!$A$5:$A$204,"&lt;"&amp;$H$3))</f>
        <v/>
      </c>
      <c r="O80" s="20">
        <f>IF($A80="","",G80+I80+J80+K80+L80+M80+N80)</f>
        <v/>
      </c>
      <c r="P80" s="20">
        <f>IF(OR($A80="",N(D80)=0),"",O80/D80)</f>
        <v/>
      </c>
    </row>
    <row r="81">
      <c r="A81" s="12">
        <f>IF(INDEX('السيارات'!$A$5:$A$104,75)="","",INDEX('السيارات'!$A$5:$A$104,75))</f>
        <v/>
      </c>
      <c r="B81" s="12">
        <f>IF($A81="","",IFERROR(VLOOKUP($A81,'السيارات'!$A$5:$F$104,6,FALSE),""))</f>
        <v/>
      </c>
      <c r="C81" s="26">
        <f>IF($A81="","",COUNTIFS('سجل الحركة'!$B$5:$B$1004,$A81,'سجل الحركة'!$A$5:$A$1004,"&gt;="&amp;$F$3,'سجل الحركة'!$A$5:$A$1004,"&lt;"&amp;$H$3))</f>
        <v/>
      </c>
      <c r="D81" s="15">
        <f>IF($A81="","",SUMIFS('سجل الحركة'!$N$5:$N$1004,'سجل الحركة'!$B$5:$B$1004,$A81,'سجل الحركة'!$A$5:$A$1004,"&gt;="&amp;$F$3,'سجل الحركة'!$A$5:$A$1004,"&lt;"&amp;$H$3))</f>
        <v/>
      </c>
      <c r="E81" s="15">
        <f>IF($A81="","",SUMIFS('سجل الحركة'!$O$5:$O$1004,'سجل الحركة'!$B$5:$B$1004,$A81,'سجل الحركة'!$A$5:$A$1004,"&gt;="&amp;$F$3,'سجل الحركة'!$A$5:$A$1004,"&lt;"&amp;$H$3))</f>
        <v/>
      </c>
      <c r="F81" s="27">
        <f>IF($A81="","",SUMIFS('الوقود'!$G$5:$G$304,'الوقود'!$B$5:$B$304,$A81,'الوقود'!$A$5:$A$304,"&gt;="&amp;$F$3,'الوقود'!$A$5:$A$304,"&lt;"&amp;$H$3))</f>
        <v/>
      </c>
      <c r="G81" s="20">
        <f>IF($A81="","",SUMIFS('الوقود'!$H$5:$H$304,'الوقود'!$B$5:$B$304,$A81,'الوقود'!$A$5:$A$304,"&gt;="&amp;$F$3,'الوقود'!$A$5:$A$304,"&lt;"&amp;$H$3))</f>
        <v/>
      </c>
      <c r="H81" s="28">
        <f>IF(OR($A81="",N(D81)=0,N(F81)=0),"",F81/D81*100)</f>
        <v/>
      </c>
      <c r="I81" s="20">
        <f>IF($A81="","",SUMIFS('المخالفات والرسوم'!$H$5:$H$304,'المخالفات والرسوم'!$C$5:$C$304,$A81,'المخالفات والرسوم'!$E$5:$E$304,"سالك",'المخالفات والرسوم'!$A$5:$A$304,"&gt;="&amp;$F$3,'المخالفات والرسوم'!$A$5:$A$304,"&lt;"&amp;$H$3))</f>
        <v/>
      </c>
      <c r="J81" s="20">
        <f>IF($A81="","",SUMIFS('المخالفات والرسوم'!$H$5:$H$304,'المخالفات والرسوم'!$C$5:$C$304,$A81,'المخالفات والرسوم'!$E$5:$E$304,"درب",'المخالفات والرسوم'!$A$5:$A$304,"&gt;="&amp;$F$3,'المخالفات والرسوم'!$A$5:$A$304,"&lt;"&amp;$H$3))</f>
        <v/>
      </c>
      <c r="K81" s="20">
        <f>IF($A81="","",SUMIFS('سجل الحركة'!$R$5:$R$1004,'سجل الحركة'!$B$5:$B$1004,$A81,'سجل الحركة'!$A$5:$A$1004,"&gt;="&amp;$F$3,'سجل الحركة'!$A$5:$A$1004,"&lt;"&amp;$H$3)+SUMIFS('المخالفات والرسوم'!$H$5:$H$304,'المخالفات والرسوم'!$C$5:$C$304,$A81,'المخالفات والرسوم'!$E$5:$E$304,"مواقف السيارات*",'المخالفات والرسوم'!$A$5:$A$304,"&gt;="&amp;$F$3,'المخالفات والرسوم'!$A$5:$A$304,"&lt;"&amp;$H$3))</f>
        <v/>
      </c>
      <c r="L81" s="20">
        <f>IF($A81="","",SUMIFS('المخالفات والرسوم'!$H$5:$H$304,'المخالفات والرسوم'!$C$5:$C$304,$A81,'المخالفات والرسوم'!$E$5:$E$304,"مخالفة مرورية",'المخالفات والرسوم'!$A$5:$A$304,"&gt;="&amp;$F$3,'المخالفات والرسوم'!$A$5:$A$304,"&lt;"&amp;$H$3))</f>
        <v/>
      </c>
      <c r="M81" s="20">
        <f>IF($A81="","",SUMIFS('المخالفات والرسوم'!$H$5:$H$304,'المخالفات والرسوم'!$C$5:$C$304,$A81,'المخالفات والرسوم'!$E$5:$E$304,"أخرى",'المخالفات والرسوم'!$A$5:$A$304,"&gt;="&amp;$F$3,'المخالفات والرسوم'!$A$5:$A$304,"&lt;"&amp;$H$3))</f>
        <v/>
      </c>
      <c r="N81" s="20">
        <f>IF($A81="","",SUMIFS('الصيانة'!$G$5:$G$204,'الصيانة'!$B$5:$B$204,$A81,'الصيانة'!$A$5:$A$204,"&gt;="&amp;$F$3,'الصيانة'!$A$5:$A$204,"&lt;"&amp;$H$3))</f>
        <v/>
      </c>
      <c r="O81" s="20">
        <f>IF($A81="","",G81+I81+J81+K81+L81+M81+N81)</f>
        <v/>
      </c>
      <c r="P81" s="20">
        <f>IF(OR($A81="",N(D81)=0),"",O81/D81)</f>
        <v/>
      </c>
    </row>
    <row r="82">
      <c r="A82" s="12">
        <f>IF(INDEX('السيارات'!$A$5:$A$104,76)="","",INDEX('السيارات'!$A$5:$A$104,76))</f>
        <v/>
      </c>
      <c r="B82" s="12">
        <f>IF($A82="","",IFERROR(VLOOKUP($A82,'السيارات'!$A$5:$F$104,6,FALSE),""))</f>
        <v/>
      </c>
      <c r="C82" s="26">
        <f>IF($A82="","",COUNTIFS('سجل الحركة'!$B$5:$B$1004,$A82,'سجل الحركة'!$A$5:$A$1004,"&gt;="&amp;$F$3,'سجل الحركة'!$A$5:$A$1004,"&lt;"&amp;$H$3))</f>
        <v/>
      </c>
      <c r="D82" s="15">
        <f>IF($A82="","",SUMIFS('سجل الحركة'!$N$5:$N$1004,'سجل الحركة'!$B$5:$B$1004,$A82,'سجل الحركة'!$A$5:$A$1004,"&gt;="&amp;$F$3,'سجل الحركة'!$A$5:$A$1004,"&lt;"&amp;$H$3))</f>
        <v/>
      </c>
      <c r="E82" s="15">
        <f>IF($A82="","",SUMIFS('سجل الحركة'!$O$5:$O$1004,'سجل الحركة'!$B$5:$B$1004,$A82,'سجل الحركة'!$A$5:$A$1004,"&gt;="&amp;$F$3,'سجل الحركة'!$A$5:$A$1004,"&lt;"&amp;$H$3))</f>
        <v/>
      </c>
      <c r="F82" s="27">
        <f>IF($A82="","",SUMIFS('الوقود'!$G$5:$G$304,'الوقود'!$B$5:$B$304,$A82,'الوقود'!$A$5:$A$304,"&gt;="&amp;$F$3,'الوقود'!$A$5:$A$304,"&lt;"&amp;$H$3))</f>
        <v/>
      </c>
      <c r="G82" s="20">
        <f>IF($A82="","",SUMIFS('الوقود'!$H$5:$H$304,'الوقود'!$B$5:$B$304,$A82,'الوقود'!$A$5:$A$304,"&gt;="&amp;$F$3,'الوقود'!$A$5:$A$304,"&lt;"&amp;$H$3))</f>
        <v/>
      </c>
      <c r="H82" s="28">
        <f>IF(OR($A82="",N(D82)=0,N(F82)=0),"",F82/D82*100)</f>
        <v/>
      </c>
      <c r="I82" s="20">
        <f>IF($A82="","",SUMIFS('المخالفات والرسوم'!$H$5:$H$304,'المخالفات والرسوم'!$C$5:$C$304,$A82,'المخالفات والرسوم'!$E$5:$E$304,"سالك",'المخالفات والرسوم'!$A$5:$A$304,"&gt;="&amp;$F$3,'المخالفات والرسوم'!$A$5:$A$304,"&lt;"&amp;$H$3))</f>
        <v/>
      </c>
      <c r="J82" s="20">
        <f>IF($A82="","",SUMIFS('المخالفات والرسوم'!$H$5:$H$304,'المخالفات والرسوم'!$C$5:$C$304,$A82,'المخالفات والرسوم'!$E$5:$E$304,"درب",'المخالفات والرسوم'!$A$5:$A$304,"&gt;="&amp;$F$3,'المخالفات والرسوم'!$A$5:$A$304,"&lt;"&amp;$H$3))</f>
        <v/>
      </c>
      <c r="K82" s="20">
        <f>IF($A82="","",SUMIFS('سجل الحركة'!$R$5:$R$1004,'سجل الحركة'!$B$5:$B$1004,$A82,'سجل الحركة'!$A$5:$A$1004,"&gt;="&amp;$F$3,'سجل الحركة'!$A$5:$A$1004,"&lt;"&amp;$H$3)+SUMIFS('المخالفات والرسوم'!$H$5:$H$304,'المخالفات والرسوم'!$C$5:$C$304,$A82,'المخالفات والرسوم'!$E$5:$E$304,"مواقف السيارات*",'المخالفات والرسوم'!$A$5:$A$304,"&gt;="&amp;$F$3,'المخالفات والرسوم'!$A$5:$A$304,"&lt;"&amp;$H$3))</f>
        <v/>
      </c>
      <c r="L82" s="20">
        <f>IF($A82="","",SUMIFS('المخالفات والرسوم'!$H$5:$H$304,'المخالفات والرسوم'!$C$5:$C$304,$A82,'المخالفات والرسوم'!$E$5:$E$304,"مخالفة مرورية",'المخالفات والرسوم'!$A$5:$A$304,"&gt;="&amp;$F$3,'المخالفات والرسوم'!$A$5:$A$304,"&lt;"&amp;$H$3))</f>
        <v/>
      </c>
      <c r="M82" s="20">
        <f>IF($A82="","",SUMIFS('المخالفات والرسوم'!$H$5:$H$304,'المخالفات والرسوم'!$C$5:$C$304,$A82,'المخالفات والرسوم'!$E$5:$E$304,"أخرى",'المخالفات والرسوم'!$A$5:$A$304,"&gt;="&amp;$F$3,'المخالفات والرسوم'!$A$5:$A$304,"&lt;"&amp;$H$3))</f>
        <v/>
      </c>
      <c r="N82" s="20">
        <f>IF($A82="","",SUMIFS('الصيانة'!$G$5:$G$204,'الصيانة'!$B$5:$B$204,$A82,'الصيانة'!$A$5:$A$204,"&gt;="&amp;$F$3,'الصيانة'!$A$5:$A$204,"&lt;"&amp;$H$3))</f>
        <v/>
      </c>
      <c r="O82" s="20">
        <f>IF($A82="","",G82+I82+J82+K82+L82+M82+N82)</f>
        <v/>
      </c>
      <c r="P82" s="20">
        <f>IF(OR($A82="",N(D82)=0),"",O82/D82)</f>
        <v/>
      </c>
    </row>
    <row r="83">
      <c r="A83" s="12">
        <f>IF(INDEX('السيارات'!$A$5:$A$104,77)="","",INDEX('السيارات'!$A$5:$A$104,77))</f>
        <v/>
      </c>
      <c r="B83" s="12">
        <f>IF($A83="","",IFERROR(VLOOKUP($A83,'السيارات'!$A$5:$F$104,6,FALSE),""))</f>
        <v/>
      </c>
      <c r="C83" s="26">
        <f>IF($A83="","",COUNTIFS('سجل الحركة'!$B$5:$B$1004,$A83,'سجل الحركة'!$A$5:$A$1004,"&gt;="&amp;$F$3,'سجل الحركة'!$A$5:$A$1004,"&lt;"&amp;$H$3))</f>
        <v/>
      </c>
      <c r="D83" s="15">
        <f>IF($A83="","",SUMIFS('سجل الحركة'!$N$5:$N$1004,'سجل الحركة'!$B$5:$B$1004,$A83,'سجل الحركة'!$A$5:$A$1004,"&gt;="&amp;$F$3,'سجل الحركة'!$A$5:$A$1004,"&lt;"&amp;$H$3))</f>
        <v/>
      </c>
      <c r="E83" s="15">
        <f>IF($A83="","",SUMIFS('سجل الحركة'!$O$5:$O$1004,'سجل الحركة'!$B$5:$B$1004,$A83,'سجل الحركة'!$A$5:$A$1004,"&gt;="&amp;$F$3,'سجل الحركة'!$A$5:$A$1004,"&lt;"&amp;$H$3))</f>
        <v/>
      </c>
      <c r="F83" s="27">
        <f>IF($A83="","",SUMIFS('الوقود'!$G$5:$G$304,'الوقود'!$B$5:$B$304,$A83,'الوقود'!$A$5:$A$304,"&gt;="&amp;$F$3,'الوقود'!$A$5:$A$304,"&lt;"&amp;$H$3))</f>
        <v/>
      </c>
      <c r="G83" s="20">
        <f>IF($A83="","",SUMIFS('الوقود'!$H$5:$H$304,'الوقود'!$B$5:$B$304,$A83,'الوقود'!$A$5:$A$304,"&gt;="&amp;$F$3,'الوقود'!$A$5:$A$304,"&lt;"&amp;$H$3))</f>
        <v/>
      </c>
      <c r="H83" s="28">
        <f>IF(OR($A83="",N(D83)=0,N(F83)=0),"",F83/D83*100)</f>
        <v/>
      </c>
      <c r="I83" s="20">
        <f>IF($A83="","",SUMIFS('المخالفات والرسوم'!$H$5:$H$304,'المخالفات والرسوم'!$C$5:$C$304,$A83,'المخالفات والرسوم'!$E$5:$E$304,"سالك",'المخالفات والرسوم'!$A$5:$A$304,"&gt;="&amp;$F$3,'المخالفات والرسوم'!$A$5:$A$304,"&lt;"&amp;$H$3))</f>
        <v/>
      </c>
      <c r="J83" s="20">
        <f>IF($A83="","",SUMIFS('المخالفات والرسوم'!$H$5:$H$304,'المخالفات والرسوم'!$C$5:$C$304,$A83,'المخالفات والرسوم'!$E$5:$E$304,"درب",'المخالفات والرسوم'!$A$5:$A$304,"&gt;="&amp;$F$3,'المخالفات والرسوم'!$A$5:$A$304,"&lt;"&amp;$H$3))</f>
        <v/>
      </c>
      <c r="K83" s="20">
        <f>IF($A83="","",SUMIFS('سجل الحركة'!$R$5:$R$1004,'سجل الحركة'!$B$5:$B$1004,$A83,'سجل الحركة'!$A$5:$A$1004,"&gt;="&amp;$F$3,'سجل الحركة'!$A$5:$A$1004,"&lt;"&amp;$H$3)+SUMIFS('المخالفات والرسوم'!$H$5:$H$304,'المخالفات والرسوم'!$C$5:$C$304,$A83,'المخالفات والرسوم'!$E$5:$E$304,"مواقف السيارات*",'المخالفات والرسوم'!$A$5:$A$304,"&gt;="&amp;$F$3,'المخالفات والرسوم'!$A$5:$A$304,"&lt;"&amp;$H$3))</f>
        <v/>
      </c>
      <c r="L83" s="20">
        <f>IF($A83="","",SUMIFS('المخالفات والرسوم'!$H$5:$H$304,'المخالفات والرسوم'!$C$5:$C$304,$A83,'المخالفات والرسوم'!$E$5:$E$304,"مخالفة مرورية",'المخالفات والرسوم'!$A$5:$A$304,"&gt;="&amp;$F$3,'المخالفات والرسوم'!$A$5:$A$304,"&lt;"&amp;$H$3))</f>
        <v/>
      </c>
      <c r="M83" s="20">
        <f>IF($A83="","",SUMIFS('المخالفات والرسوم'!$H$5:$H$304,'المخالفات والرسوم'!$C$5:$C$304,$A83,'المخالفات والرسوم'!$E$5:$E$304,"أخرى",'المخالفات والرسوم'!$A$5:$A$304,"&gt;="&amp;$F$3,'المخالفات والرسوم'!$A$5:$A$304,"&lt;"&amp;$H$3))</f>
        <v/>
      </c>
      <c r="N83" s="20">
        <f>IF($A83="","",SUMIFS('الصيانة'!$G$5:$G$204,'الصيانة'!$B$5:$B$204,$A83,'الصيانة'!$A$5:$A$204,"&gt;="&amp;$F$3,'الصيانة'!$A$5:$A$204,"&lt;"&amp;$H$3))</f>
        <v/>
      </c>
      <c r="O83" s="20">
        <f>IF($A83="","",G83+I83+J83+K83+L83+M83+N83)</f>
        <v/>
      </c>
      <c r="P83" s="20">
        <f>IF(OR($A83="",N(D83)=0),"",O83/D83)</f>
        <v/>
      </c>
    </row>
    <row r="84">
      <c r="A84" s="12">
        <f>IF(INDEX('السيارات'!$A$5:$A$104,78)="","",INDEX('السيارات'!$A$5:$A$104,78))</f>
        <v/>
      </c>
      <c r="B84" s="12">
        <f>IF($A84="","",IFERROR(VLOOKUP($A84,'السيارات'!$A$5:$F$104,6,FALSE),""))</f>
        <v/>
      </c>
      <c r="C84" s="26">
        <f>IF($A84="","",COUNTIFS('سجل الحركة'!$B$5:$B$1004,$A84,'سجل الحركة'!$A$5:$A$1004,"&gt;="&amp;$F$3,'سجل الحركة'!$A$5:$A$1004,"&lt;"&amp;$H$3))</f>
        <v/>
      </c>
      <c r="D84" s="15">
        <f>IF($A84="","",SUMIFS('سجل الحركة'!$N$5:$N$1004,'سجل الحركة'!$B$5:$B$1004,$A84,'سجل الحركة'!$A$5:$A$1004,"&gt;="&amp;$F$3,'سجل الحركة'!$A$5:$A$1004,"&lt;"&amp;$H$3))</f>
        <v/>
      </c>
      <c r="E84" s="15">
        <f>IF($A84="","",SUMIFS('سجل الحركة'!$O$5:$O$1004,'سجل الحركة'!$B$5:$B$1004,$A84,'سجل الحركة'!$A$5:$A$1004,"&gt;="&amp;$F$3,'سجل الحركة'!$A$5:$A$1004,"&lt;"&amp;$H$3))</f>
        <v/>
      </c>
      <c r="F84" s="27">
        <f>IF($A84="","",SUMIFS('الوقود'!$G$5:$G$304,'الوقود'!$B$5:$B$304,$A84,'الوقود'!$A$5:$A$304,"&gt;="&amp;$F$3,'الوقود'!$A$5:$A$304,"&lt;"&amp;$H$3))</f>
        <v/>
      </c>
      <c r="G84" s="20">
        <f>IF($A84="","",SUMIFS('الوقود'!$H$5:$H$304,'الوقود'!$B$5:$B$304,$A84,'الوقود'!$A$5:$A$304,"&gt;="&amp;$F$3,'الوقود'!$A$5:$A$304,"&lt;"&amp;$H$3))</f>
        <v/>
      </c>
      <c r="H84" s="28">
        <f>IF(OR($A84="",N(D84)=0,N(F84)=0),"",F84/D84*100)</f>
        <v/>
      </c>
      <c r="I84" s="20">
        <f>IF($A84="","",SUMIFS('المخالفات والرسوم'!$H$5:$H$304,'المخالفات والرسوم'!$C$5:$C$304,$A84,'المخالفات والرسوم'!$E$5:$E$304,"سالك",'المخالفات والرسوم'!$A$5:$A$304,"&gt;="&amp;$F$3,'المخالفات والرسوم'!$A$5:$A$304,"&lt;"&amp;$H$3))</f>
        <v/>
      </c>
      <c r="J84" s="20">
        <f>IF($A84="","",SUMIFS('المخالفات والرسوم'!$H$5:$H$304,'المخالفات والرسوم'!$C$5:$C$304,$A84,'المخالفات والرسوم'!$E$5:$E$304,"درب",'المخالفات والرسوم'!$A$5:$A$304,"&gt;="&amp;$F$3,'المخالفات والرسوم'!$A$5:$A$304,"&lt;"&amp;$H$3))</f>
        <v/>
      </c>
      <c r="K84" s="20">
        <f>IF($A84="","",SUMIFS('سجل الحركة'!$R$5:$R$1004,'سجل الحركة'!$B$5:$B$1004,$A84,'سجل الحركة'!$A$5:$A$1004,"&gt;="&amp;$F$3,'سجل الحركة'!$A$5:$A$1004,"&lt;"&amp;$H$3)+SUMIFS('المخالفات والرسوم'!$H$5:$H$304,'المخالفات والرسوم'!$C$5:$C$304,$A84,'المخالفات والرسوم'!$E$5:$E$304,"مواقف السيارات*",'المخالفات والرسوم'!$A$5:$A$304,"&gt;="&amp;$F$3,'المخالفات والرسوم'!$A$5:$A$304,"&lt;"&amp;$H$3))</f>
        <v/>
      </c>
      <c r="L84" s="20">
        <f>IF($A84="","",SUMIFS('المخالفات والرسوم'!$H$5:$H$304,'المخالفات والرسوم'!$C$5:$C$304,$A84,'المخالفات والرسوم'!$E$5:$E$304,"مخالفة مرورية",'المخالفات والرسوم'!$A$5:$A$304,"&gt;="&amp;$F$3,'المخالفات والرسوم'!$A$5:$A$304,"&lt;"&amp;$H$3))</f>
        <v/>
      </c>
      <c r="M84" s="20">
        <f>IF($A84="","",SUMIFS('المخالفات والرسوم'!$H$5:$H$304,'المخالفات والرسوم'!$C$5:$C$304,$A84,'المخالفات والرسوم'!$E$5:$E$304,"أخرى",'المخالفات والرسوم'!$A$5:$A$304,"&gt;="&amp;$F$3,'المخالفات والرسوم'!$A$5:$A$304,"&lt;"&amp;$H$3))</f>
        <v/>
      </c>
      <c r="N84" s="20">
        <f>IF($A84="","",SUMIFS('الصيانة'!$G$5:$G$204,'الصيانة'!$B$5:$B$204,$A84,'الصيانة'!$A$5:$A$204,"&gt;="&amp;$F$3,'الصيانة'!$A$5:$A$204,"&lt;"&amp;$H$3))</f>
        <v/>
      </c>
      <c r="O84" s="20">
        <f>IF($A84="","",G84+I84+J84+K84+L84+M84+N84)</f>
        <v/>
      </c>
      <c r="P84" s="20">
        <f>IF(OR($A84="",N(D84)=0),"",O84/D84)</f>
        <v/>
      </c>
    </row>
    <row r="85">
      <c r="A85" s="12">
        <f>IF(INDEX('السيارات'!$A$5:$A$104,79)="","",INDEX('السيارات'!$A$5:$A$104,79))</f>
        <v/>
      </c>
      <c r="B85" s="12">
        <f>IF($A85="","",IFERROR(VLOOKUP($A85,'السيارات'!$A$5:$F$104,6,FALSE),""))</f>
        <v/>
      </c>
      <c r="C85" s="26">
        <f>IF($A85="","",COUNTIFS('سجل الحركة'!$B$5:$B$1004,$A85,'سجل الحركة'!$A$5:$A$1004,"&gt;="&amp;$F$3,'سجل الحركة'!$A$5:$A$1004,"&lt;"&amp;$H$3))</f>
        <v/>
      </c>
      <c r="D85" s="15">
        <f>IF($A85="","",SUMIFS('سجل الحركة'!$N$5:$N$1004,'سجل الحركة'!$B$5:$B$1004,$A85,'سجل الحركة'!$A$5:$A$1004,"&gt;="&amp;$F$3,'سجل الحركة'!$A$5:$A$1004,"&lt;"&amp;$H$3))</f>
        <v/>
      </c>
      <c r="E85" s="15">
        <f>IF($A85="","",SUMIFS('سجل الحركة'!$O$5:$O$1004,'سجل الحركة'!$B$5:$B$1004,$A85,'سجل الحركة'!$A$5:$A$1004,"&gt;="&amp;$F$3,'سجل الحركة'!$A$5:$A$1004,"&lt;"&amp;$H$3))</f>
        <v/>
      </c>
      <c r="F85" s="27">
        <f>IF($A85="","",SUMIFS('الوقود'!$G$5:$G$304,'الوقود'!$B$5:$B$304,$A85,'الوقود'!$A$5:$A$304,"&gt;="&amp;$F$3,'الوقود'!$A$5:$A$304,"&lt;"&amp;$H$3))</f>
        <v/>
      </c>
      <c r="G85" s="20">
        <f>IF($A85="","",SUMIFS('الوقود'!$H$5:$H$304,'الوقود'!$B$5:$B$304,$A85,'الوقود'!$A$5:$A$304,"&gt;="&amp;$F$3,'الوقود'!$A$5:$A$304,"&lt;"&amp;$H$3))</f>
        <v/>
      </c>
      <c r="H85" s="28">
        <f>IF(OR($A85="",N(D85)=0,N(F85)=0),"",F85/D85*100)</f>
        <v/>
      </c>
      <c r="I85" s="20">
        <f>IF($A85="","",SUMIFS('المخالفات والرسوم'!$H$5:$H$304,'المخالفات والرسوم'!$C$5:$C$304,$A85,'المخالفات والرسوم'!$E$5:$E$304,"سالك",'المخالفات والرسوم'!$A$5:$A$304,"&gt;="&amp;$F$3,'المخالفات والرسوم'!$A$5:$A$304,"&lt;"&amp;$H$3))</f>
        <v/>
      </c>
      <c r="J85" s="20">
        <f>IF($A85="","",SUMIFS('المخالفات والرسوم'!$H$5:$H$304,'المخالفات والرسوم'!$C$5:$C$304,$A85,'المخالفات والرسوم'!$E$5:$E$304,"درب",'المخالفات والرسوم'!$A$5:$A$304,"&gt;="&amp;$F$3,'المخالفات والرسوم'!$A$5:$A$304,"&lt;"&amp;$H$3))</f>
        <v/>
      </c>
      <c r="K85" s="20">
        <f>IF($A85="","",SUMIFS('سجل الحركة'!$R$5:$R$1004,'سجل الحركة'!$B$5:$B$1004,$A85,'سجل الحركة'!$A$5:$A$1004,"&gt;="&amp;$F$3,'سجل الحركة'!$A$5:$A$1004,"&lt;"&amp;$H$3)+SUMIFS('المخالفات والرسوم'!$H$5:$H$304,'المخالفات والرسوم'!$C$5:$C$304,$A85,'المخالفات والرسوم'!$E$5:$E$304,"مواقف السيارات*",'المخالفات والرسوم'!$A$5:$A$304,"&gt;="&amp;$F$3,'المخالفات والرسوم'!$A$5:$A$304,"&lt;"&amp;$H$3))</f>
        <v/>
      </c>
      <c r="L85" s="20">
        <f>IF($A85="","",SUMIFS('المخالفات والرسوم'!$H$5:$H$304,'المخالفات والرسوم'!$C$5:$C$304,$A85,'المخالفات والرسوم'!$E$5:$E$304,"مخالفة مرورية",'المخالفات والرسوم'!$A$5:$A$304,"&gt;="&amp;$F$3,'المخالفات والرسوم'!$A$5:$A$304,"&lt;"&amp;$H$3))</f>
        <v/>
      </c>
      <c r="M85" s="20">
        <f>IF($A85="","",SUMIFS('المخالفات والرسوم'!$H$5:$H$304,'المخالفات والرسوم'!$C$5:$C$304,$A85,'المخالفات والرسوم'!$E$5:$E$304,"أخرى",'المخالفات والرسوم'!$A$5:$A$304,"&gt;="&amp;$F$3,'المخالفات والرسوم'!$A$5:$A$304,"&lt;"&amp;$H$3))</f>
        <v/>
      </c>
      <c r="N85" s="20">
        <f>IF($A85="","",SUMIFS('الصيانة'!$G$5:$G$204,'الصيانة'!$B$5:$B$204,$A85,'الصيانة'!$A$5:$A$204,"&gt;="&amp;$F$3,'الصيانة'!$A$5:$A$204,"&lt;"&amp;$H$3))</f>
        <v/>
      </c>
      <c r="O85" s="20">
        <f>IF($A85="","",G85+I85+J85+K85+L85+M85+N85)</f>
        <v/>
      </c>
      <c r="P85" s="20">
        <f>IF(OR($A85="",N(D85)=0),"",O85/D85)</f>
        <v/>
      </c>
    </row>
    <row r="86">
      <c r="A86" s="12">
        <f>IF(INDEX('السيارات'!$A$5:$A$104,80)="","",INDEX('السيارات'!$A$5:$A$104,80))</f>
        <v/>
      </c>
      <c r="B86" s="12">
        <f>IF($A86="","",IFERROR(VLOOKUP($A86,'السيارات'!$A$5:$F$104,6,FALSE),""))</f>
        <v/>
      </c>
      <c r="C86" s="26">
        <f>IF($A86="","",COUNTIFS('سجل الحركة'!$B$5:$B$1004,$A86,'سجل الحركة'!$A$5:$A$1004,"&gt;="&amp;$F$3,'سجل الحركة'!$A$5:$A$1004,"&lt;"&amp;$H$3))</f>
        <v/>
      </c>
      <c r="D86" s="15">
        <f>IF($A86="","",SUMIFS('سجل الحركة'!$N$5:$N$1004,'سجل الحركة'!$B$5:$B$1004,$A86,'سجل الحركة'!$A$5:$A$1004,"&gt;="&amp;$F$3,'سجل الحركة'!$A$5:$A$1004,"&lt;"&amp;$H$3))</f>
        <v/>
      </c>
      <c r="E86" s="15">
        <f>IF($A86="","",SUMIFS('سجل الحركة'!$O$5:$O$1004,'سجل الحركة'!$B$5:$B$1004,$A86,'سجل الحركة'!$A$5:$A$1004,"&gt;="&amp;$F$3,'سجل الحركة'!$A$5:$A$1004,"&lt;"&amp;$H$3))</f>
        <v/>
      </c>
      <c r="F86" s="27">
        <f>IF($A86="","",SUMIFS('الوقود'!$G$5:$G$304,'الوقود'!$B$5:$B$304,$A86,'الوقود'!$A$5:$A$304,"&gt;="&amp;$F$3,'الوقود'!$A$5:$A$304,"&lt;"&amp;$H$3))</f>
        <v/>
      </c>
      <c r="G86" s="20">
        <f>IF($A86="","",SUMIFS('الوقود'!$H$5:$H$304,'الوقود'!$B$5:$B$304,$A86,'الوقود'!$A$5:$A$304,"&gt;="&amp;$F$3,'الوقود'!$A$5:$A$304,"&lt;"&amp;$H$3))</f>
        <v/>
      </c>
      <c r="H86" s="28">
        <f>IF(OR($A86="",N(D86)=0,N(F86)=0),"",F86/D86*100)</f>
        <v/>
      </c>
      <c r="I86" s="20">
        <f>IF($A86="","",SUMIFS('المخالفات والرسوم'!$H$5:$H$304,'المخالفات والرسوم'!$C$5:$C$304,$A86,'المخالفات والرسوم'!$E$5:$E$304,"سالك",'المخالفات والرسوم'!$A$5:$A$304,"&gt;="&amp;$F$3,'المخالفات والرسوم'!$A$5:$A$304,"&lt;"&amp;$H$3))</f>
        <v/>
      </c>
      <c r="J86" s="20">
        <f>IF($A86="","",SUMIFS('المخالفات والرسوم'!$H$5:$H$304,'المخالفات والرسوم'!$C$5:$C$304,$A86,'المخالفات والرسوم'!$E$5:$E$304,"درب",'المخالفات والرسوم'!$A$5:$A$304,"&gt;="&amp;$F$3,'المخالفات والرسوم'!$A$5:$A$304,"&lt;"&amp;$H$3))</f>
        <v/>
      </c>
      <c r="K86" s="20">
        <f>IF($A86="","",SUMIFS('سجل الحركة'!$R$5:$R$1004,'سجل الحركة'!$B$5:$B$1004,$A86,'سجل الحركة'!$A$5:$A$1004,"&gt;="&amp;$F$3,'سجل الحركة'!$A$5:$A$1004,"&lt;"&amp;$H$3)+SUMIFS('المخالفات والرسوم'!$H$5:$H$304,'المخالفات والرسوم'!$C$5:$C$304,$A86,'المخالفات والرسوم'!$E$5:$E$304,"مواقف السيارات*",'المخالفات والرسوم'!$A$5:$A$304,"&gt;="&amp;$F$3,'المخالفات والرسوم'!$A$5:$A$304,"&lt;"&amp;$H$3))</f>
        <v/>
      </c>
      <c r="L86" s="20">
        <f>IF($A86="","",SUMIFS('المخالفات والرسوم'!$H$5:$H$304,'المخالفات والرسوم'!$C$5:$C$304,$A86,'المخالفات والرسوم'!$E$5:$E$304,"مخالفة مرورية",'المخالفات والرسوم'!$A$5:$A$304,"&gt;="&amp;$F$3,'المخالفات والرسوم'!$A$5:$A$304,"&lt;"&amp;$H$3))</f>
        <v/>
      </c>
      <c r="M86" s="20">
        <f>IF($A86="","",SUMIFS('المخالفات والرسوم'!$H$5:$H$304,'المخالفات والرسوم'!$C$5:$C$304,$A86,'المخالفات والرسوم'!$E$5:$E$304,"أخرى",'المخالفات والرسوم'!$A$5:$A$304,"&gt;="&amp;$F$3,'المخالفات والرسوم'!$A$5:$A$304,"&lt;"&amp;$H$3))</f>
        <v/>
      </c>
      <c r="N86" s="20">
        <f>IF($A86="","",SUMIFS('الصيانة'!$G$5:$G$204,'الصيانة'!$B$5:$B$204,$A86,'الصيانة'!$A$5:$A$204,"&gt;="&amp;$F$3,'الصيانة'!$A$5:$A$204,"&lt;"&amp;$H$3))</f>
        <v/>
      </c>
      <c r="O86" s="20">
        <f>IF($A86="","",G86+I86+J86+K86+L86+M86+N86)</f>
        <v/>
      </c>
      <c r="P86" s="20">
        <f>IF(OR($A86="",N(D86)=0),"",O86/D86)</f>
        <v/>
      </c>
    </row>
    <row r="87">
      <c r="A87" s="12">
        <f>IF(INDEX('السيارات'!$A$5:$A$104,81)="","",INDEX('السيارات'!$A$5:$A$104,81))</f>
        <v/>
      </c>
      <c r="B87" s="12">
        <f>IF($A87="","",IFERROR(VLOOKUP($A87,'السيارات'!$A$5:$F$104,6,FALSE),""))</f>
        <v/>
      </c>
      <c r="C87" s="26">
        <f>IF($A87="","",COUNTIFS('سجل الحركة'!$B$5:$B$1004,$A87,'سجل الحركة'!$A$5:$A$1004,"&gt;="&amp;$F$3,'سجل الحركة'!$A$5:$A$1004,"&lt;"&amp;$H$3))</f>
        <v/>
      </c>
      <c r="D87" s="15">
        <f>IF($A87="","",SUMIFS('سجل الحركة'!$N$5:$N$1004,'سجل الحركة'!$B$5:$B$1004,$A87,'سجل الحركة'!$A$5:$A$1004,"&gt;="&amp;$F$3,'سجل الحركة'!$A$5:$A$1004,"&lt;"&amp;$H$3))</f>
        <v/>
      </c>
      <c r="E87" s="15">
        <f>IF($A87="","",SUMIFS('سجل الحركة'!$O$5:$O$1004,'سجل الحركة'!$B$5:$B$1004,$A87,'سجل الحركة'!$A$5:$A$1004,"&gt;="&amp;$F$3,'سجل الحركة'!$A$5:$A$1004,"&lt;"&amp;$H$3))</f>
        <v/>
      </c>
      <c r="F87" s="27">
        <f>IF($A87="","",SUMIFS('الوقود'!$G$5:$G$304,'الوقود'!$B$5:$B$304,$A87,'الوقود'!$A$5:$A$304,"&gt;="&amp;$F$3,'الوقود'!$A$5:$A$304,"&lt;"&amp;$H$3))</f>
        <v/>
      </c>
      <c r="G87" s="20">
        <f>IF($A87="","",SUMIFS('الوقود'!$H$5:$H$304,'الوقود'!$B$5:$B$304,$A87,'الوقود'!$A$5:$A$304,"&gt;="&amp;$F$3,'الوقود'!$A$5:$A$304,"&lt;"&amp;$H$3))</f>
        <v/>
      </c>
      <c r="H87" s="28">
        <f>IF(OR($A87="",N(D87)=0,N(F87)=0),"",F87/D87*100)</f>
        <v/>
      </c>
      <c r="I87" s="20">
        <f>IF($A87="","",SUMIFS('المخالفات والرسوم'!$H$5:$H$304,'المخالفات والرسوم'!$C$5:$C$304,$A87,'المخالفات والرسوم'!$E$5:$E$304,"سالك",'المخالفات والرسوم'!$A$5:$A$304,"&gt;="&amp;$F$3,'المخالفات والرسوم'!$A$5:$A$304,"&lt;"&amp;$H$3))</f>
        <v/>
      </c>
      <c r="J87" s="20">
        <f>IF($A87="","",SUMIFS('المخالفات والرسوم'!$H$5:$H$304,'المخالفات والرسوم'!$C$5:$C$304,$A87,'المخالفات والرسوم'!$E$5:$E$304,"درب",'المخالفات والرسوم'!$A$5:$A$304,"&gt;="&amp;$F$3,'المخالفات والرسوم'!$A$5:$A$304,"&lt;"&amp;$H$3))</f>
        <v/>
      </c>
      <c r="K87" s="20">
        <f>IF($A87="","",SUMIFS('سجل الحركة'!$R$5:$R$1004,'سجل الحركة'!$B$5:$B$1004,$A87,'سجل الحركة'!$A$5:$A$1004,"&gt;="&amp;$F$3,'سجل الحركة'!$A$5:$A$1004,"&lt;"&amp;$H$3)+SUMIFS('المخالفات والرسوم'!$H$5:$H$304,'المخالفات والرسوم'!$C$5:$C$304,$A87,'المخالفات والرسوم'!$E$5:$E$304,"مواقف السيارات*",'المخالفات والرسوم'!$A$5:$A$304,"&gt;="&amp;$F$3,'المخالفات والرسوم'!$A$5:$A$304,"&lt;"&amp;$H$3))</f>
        <v/>
      </c>
      <c r="L87" s="20">
        <f>IF($A87="","",SUMIFS('المخالفات والرسوم'!$H$5:$H$304,'المخالفات والرسوم'!$C$5:$C$304,$A87,'المخالفات والرسوم'!$E$5:$E$304,"مخالفة مرورية",'المخالفات والرسوم'!$A$5:$A$304,"&gt;="&amp;$F$3,'المخالفات والرسوم'!$A$5:$A$304,"&lt;"&amp;$H$3))</f>
        <v/>
      </c>
      <c r="M87" s="20">
        <f>IF($A87="","",SUMIFS('المخالفات والرسوم'!$H$5:$H$304,'المخالفات والرسوم'!$C$5:$C$304,$A87,'المخالفات والرسوم'!$E$5:$E$304,"أخرى",'المخالفات والرسوم'!$A$5:$A$304,"&gt;="&amp;$F$3,'المخالفات والرسوم'!$A$5:$A$304,"&lt;"&amp;$H$3))</f>
        <v/>
      </c>
      <c r="N87" s="20">
        <f>IF($A87="","",SUMIFS('الصيانة'!$G$5:$G$204,'الصيانة'!$B$5:$B$204,$A87,'الصيانة'!$A$5:$A$204,"&gt;="&amp;$F$3,'الصيانة'!$A$5:$A$204,"&lt;"&amp;$H$3))</f>
        <v/>
      </c>
      <c r="O87" s="20">
        <f>IF($A87="","",G87+I87+J87+K87+L87+M87+N87)</f>
        <v/>
      </c>
      <c r="P87" s="20">
        <f>IF(OR($A87="",N(D87)=0),"",O87/D87)</f>
        <v/>
      </c>
    </row>
    <row r="88">
      <c r="A88" s="12">
        <f>IF(INDEX('السيارات'!$A$5:$A$104,82)="","",INDEX('السيارات'!$A$5:$A$104,82))</f>
        <v/>
      </c>
      <c r="B88" s="12">
        <f>IF($A88="","",IFERROR(VLOOKUP($A88,'السيارات'!$A$5:$F$104,6,FALSE),""))</f>
        <v/>
      </c>
      <c r="C88" s="26">
        <f>IF($A88="","",COUNTIFS('سجل الحركة'!$B$5:$B$1004,$A88,'سجل الحركة'!$A$5:$A$1004,"&gt;="&amp;$F$3,'سجل الحركة'!$A$5:$A$1004,"&lt;"&amp;$H$3))</f>
        <v/>
      </c>
      <c r="D88" s="15">
        <f>IF($A88="","",SUMIFS('سجل الحركة'!$N$5:$N$1004,'سجل الحركة'!$B$5:$B$1004,$A88,'سجل الحركة'!$A$5:$A$1004,"&gt;="&amp;$F$3,'سجل الحركة'!$A$5:$A$1004,"&lt;"&amp;$H$3))</f>
        <v/>
      </c>
      <c r="E88" s="15">
        <f>IF($A88="","",SUMIFS('سجل الحركة'!$O$5:$O$1004,'سجل الحركة'!$B$5:$B$1004,$A88,'سجل الحركة'!$A$5:$A$1004,"&gt;="&amp;$F$3,'سجل الحركة'!$A$5:$A$1004,"&lt;"&amp;$H$3))</f>
        <v/>
      </c>
      <c r="F88" s="27">
        <f>IF($A88="","",SUMIFS('الوقود'!$G$5:$G$304,'الوقود'!$B$5:$B$304,$A88,'الوقود'!$A$5:$A$304,"&gt;="&amp;$F$3,'الوقود'!$A$5:$A$304,"&lt;"&amp;$H$3))</f>
        <v/>
      </c>
      <c r="G88" s="20">
        <f>IF($A88="","",SUMIFS('الوقود'!$H$5:$H$304,'الوقود'!$B$5:$B$304,$A88,'الوقود'!$A$5:$A$304,"&gt;="&amp;$F$3,'الوقود'!$A$5:$A$304,"&lt;"&amp;$H$3))</f>
        <v/>
      </c>
      <c r="H88" s="28">
        <f>IF(OR($A88="",N(D88)=0,N(F88)=0),"",F88/D88*100)</f>
        <v/>
      </c>
      <c r="I88" s="20">
        <f>IF($A88="","",SUMIFS('المخالفات والرسوم'!$H$5:$H$304,'المخالفات والرسوم'!$C$5:$C$304,$A88,'المخالفات والرسوم'!$E$5:$E$304,"سالك",'المخالفات والرسوم'!$A$5:$A$304,"&gt;="&amp;$F$3,'المخالفات والرسوم'!$A$5:$A$304,"&lt;"&amp;$H$3))</f>
        <v/>
      </c>
      <c r="J88" s="20">
        <f>IF($A88="","",SUMIFS('المخالفات والرسوم'!$H$5:$H$304,'المخالفات والرسوم'!$C$5:$C$304,$A88,'المخالفات والرسوم'!$E$5:$E$304,"درب",'المخالفات والرسوم'!$A$5:$A$304,"&gt;="&amp;$F$3,'المخالفات والرسوم'!$A$5:$A$304,"&lt;"&amp;$H$3))</f>
        <v/>
      </c>
      <c r="K88" s="20">
        <f>IF($A88="","",SUMIFS('سجل الحركة'!$R$5:$R$1004,'سجل الحركة'!$B$5:$B$1004,$A88,'سجل الحركة'!$A$5:$A$1004,"&gt;="&amp;$F$3,'سجل الحركة'!$A$5:$A$1004,"&lt;"&amp;$H$3)+SUMIFS('المخالفات والرسوم'!$H$5:$H$304,'المخالفات والرسوم'!$C$5:$C$304,$A88,'المخالفات والرسوم'!$E$5:$E$304,"مواقف السيارات*",'المخالفات والرسوم'!$A$5:$A$304,"&gt;="&amp;$F$3,'المخالفات والرسوم'!$A$5:$A$304,"&lt;"&amp;$H$3))</f>
        <v/>
      </c>
      <c r="L88" s="20">
        <f>IF($A88="","",SUMIFS('المخالفات والرسوم'!$H$5:$H$304,'المخالفات والرسوم'!$C$5:$C$304,$A88,'المخالفات والرسوم'!$E$5:$E$304,"مخالفة مرورية",'المخالفات والرسوم'!$A$5:$A$304,"&gt;="&amp;$F$3,'المخالفات والرسوم'!$A$5:$A$304,"&lt;"&amp;$H$3))</f>
        <v/>
      </c>
      <c r="M88" s="20">
        <f>IF($A88="","",SUMIFS('المخالفات والرسوم'!$H$5:$H$304,'المخالفات والرسوم'!$C$5:$C$304,$A88,'المخالفات والرسوم'!$E$5:$E$304,"أخرى",'المخالفات والرسوم'!$A$5:$A$304,"&gt;="&amp;$F$3,'المخالفات والرسوم'!$A$5:$A$304,"&lt;"&amp;$H$3))</f>
        <v/>
      </c>
      <c r="N88" s="20">
        <f>IF($A88="","",SUMIFS('الصيانة'!$G$5:$G$204,'الصيانة'!$B$5:$B$204,$A88,'الصيانة'!$A$5:$A$204,"&gt;="&amp;$F$3,'الصيانة'!$A$5:$A$204,"&lt;"&amp;$H$3))</f>
        <v/>
      </c>
      <c r="O88" s="20">
        <f>IF($A88="","",G88+I88+J88+K88+L88+M88+N88)</f>
        <v/>
      </c>
      <c r="P88" s="20">
        <f>IF(OR($A88="",N(D88)=0),"",O88/D88)</f>
        <v/>
      </c>
    </row>
    <row r="89">
      <c r="A89" s="12">
        <f>IF(INDEX('السيارات'!$A$5:$A$104,83)="","",INDEX('السيارات'!$A$5:$A$104,83))</f>
        <v/>
      </c>
      <c r="B89" s="12">
        <f>IF($A89="","",IFERROR(VLOOKUP($A89,'السيارات'!$A$5:$F$104,6,FALSE),""))</f>
        <v/>
      </c>
      <c r="C89" s="26">
        <f>IF($A89="","",COUNTIFS('سجل الحركة'!$B$5:$B$1004,$A89,'سجل الحركة'!$A$5:$A$1004,"&gt;="&amp;$F$3,'سجل الحركة'!$A$5:$A$1004,"&lt;"&amp;$H$3))</f>
        <v/>
      </c>
      <c r="D89" s="15">
        <f>IF($A89="","",SUMIFS('سجل الحركة'!$N$5:$N$1004,'سجل الحركة'!$B$5:$B$1004,$A89,'سجل الحركة'!$A$5:$A$1004,"&gt;="&amp;$F$3,'سجل الحركة'!$A$5:$A$1004,"&lt;"&amp;$H$3))</f>
        <v/>
      </c>
      <c r="E89" s="15">
        <f>IF($A89="","",SUMIFS('سجل الحركة'!$O$5:$O$1004,'سجل الحركة'!$B$5:$B$1004,$A89,'سجل الحركة'!$A$5:$A$1004,"&gt;="&amp;$F$3,'سجل الحركة'!$A$5:$A$1004,"&lt;"&amp;$H$3))</f>
        <v/>
      </c>
      <c r="F89" s="27">
        <f>IF($A89="","",SUMIFS('الوقود'!$G$5:$G$304,'الوقود'!$B$5:$B$304,$A89,'الوقود'!$A$5:$A$304,"&gt;="&amp;$F$3,'الوقود'!$A$5:$A$304,"&lt;"&amp;$H$3))</f>
        <v/>
      </c>
      <c r="G89" s="20">
        <f>IF($A89="","",SUMIFS('الوقود'!$H$5:$H$304,'الوقود'!$B$5:$B$304,$A89,'الوقود'!$A$5:$A$304,"&gt;="&amp;$F$3,'الوقود'!$A$5:$A$304,"&lt;"&amp;$H$3))</f>
        <v/>
      </c>
      <c r="H89" s="28">
        <f>IF(OR($A89="",N(D89)=0,N(F89)=0),"",F89/D89*100)</f>
        <v/>
      </c>
      <c r="I89" s="20">
        <f>IF($A89="","",SUMIFS('المخالفات والرسوم'!$H$5:$H$304,'المخالفات والرسوم'!$C$5:$C$304,$A89,'المخالفات والرسوم'!$E$5:$E$304,"سالك",'المخالفات والرسوم'!$A$5:$A$304,"&gt;="&amp;$F$3,'المخالفات والرسوم'!$A$5:$A$304,"&lt;"&amp;$H$3))</f>
        <v/>
      </c>
      <c r="J89" s="20">
        <f>IF($A89="","",SUMIFS('المخالفات والرسوم'!$H$5:$H$304,'المخالفات والرسوم'!$C$5:$C$304,$A89,'المخالفات والرسوم'!$E$5:$E$304,"درب",'المخالفات والرسوم'!$A$5:$A$304,"&gt;="&amp;$F$3,'المخالفات والرسوم'!$A$5:$A$304,"&lt;"&amp;$H$3))</f>
        <v/>
      </c>
      <c r="K89" s="20">
        <f>IF($A89="","",SUMIFS('سجل الحركة'!$R$5:$R$1004,'سجل الحركة'!$B$5:$B$1004,$A89,'سجل الحركة'!$A$5:$A$1004,"&gt;="&amp;$F$3,'سجل الحركة'!$A$5:$A$1004,"&lt;"&amp;$H$3)+SUMIFS('المخالفات والرسوم'!$H$5:$H$304,'المخالفات والرسوم'!$C$5:$C$304,$A89,'المخالفات والرسوم'!$E$5:$E$304,"مواقف السيارات*",'المخالفات والرسوم'!$A$5:$A$304,"&gt;="&amp;$F$3,'المخالفات والرسوم'!$A$5:$A$304,"&lt;"&amp;$H$3))</f>
        <v/>
      </c>
      <c r="L89" s="20">
        <f>IF($A89="","",SUMIFS('المخالفات والرسوم'!$H$5:$H$304,'المخالفات والرسوم'!$C$5:$C$304,$A89,'المخالفات والرسوم'!$E$5:$E$304,"مخالفة مرورية",'المخالفات والرسوم'!$A$5:$A$304,"&gt;="&amp;$F$3,'المخالفات والرسوم'!$A$5:$A$304,"&lt;"&amp;$H$3))</f>
        <v/>
      </c>
      <c r="M89" s="20">
        <f>IF($A89="","",SUMIFS('المخالفات والرسوم'!$H$5:$H$304,'المخالفات والرسوم'!$C$5:$C$304,$A89,'المخالفات والرسوم'!$E$5:$E$304,"أخرى",'المخالفات والرسوم'!$A$5:$A$304,"&gt;="&amp;$F$3,'المخالفات والرسوم'!$A$5:$A$304,"&lt;"&amp;$H$3))</f>
        <v/>
      </c>
      <c r="N89" s="20">
        <f>IF($A89="","",SUMIFS('الصيانة'!$G$5:$G$204,'الصيانة'!$B$5:$B$204,$A89,'الصيانة'!$A$5:$A$204,"&gt;="&amp;$F$3,'الصيانة'!$A$5:$A$204,"&lt;"&amp;$H$3))</f>
        <v/>
      </c>
      <c r="O89" s="20">
        <f>IF($A89="","",G89+I89+J89+K89+L89+M89+N89)</f>
        <v/>
      </c>
      <c r="P89" s="20">
        <f>IF(OR($A89="",N(D89)=0),"",O89/D89)</f>
        <v/>
      </c>
    </row>
    <row r="90">
      <c r="A90" s="12">
        <f>IF(INDEX('السيارات'!$A$5:$A$104,84)="","",INDEX('السيارات'!$A$5:$A$104,84))</f>
        <v/>
      </c>
      <c r="B90" s="12">
        <f>IF($A90="","",IFERROR(VLOOKUP($A90,'السيارات'!$A$5:$F$104,6,FALSE),""))</f>
        <v/>
      </c>
      <c r="C90" s="26">
        <f>IF($A90="","",COUNTIFS('سجل الحركة'!$B$5:$B$1004,$A90,'سجل الحركة'!$A$5:$A$1004,"&gt;="&amp;$F$3,'سجل الحركة'!$A$5:$A$1004,"&lt;"&amp;$H$3))</f>
        <v/>
      </c>
      <c r="D90" s="15">
        <f>IF($A90="","",SUMIFS('سجل الحركة'!$N$5:$N$1004,'سجل الحركة'!$B$5:$B$1004,$A90,'سجل الحركة'!$A$5:$A$1004,"&gt;="&amp;$F$3,'سجل الحركة'!$A$5:$A$1004,"&lt;"&amp;$H$3))</f>
        <v/>
      </c>
      <c r="E90" s="15">
        <f>IF($A90="","",SUMIFS('سجل الحركة'!$O$5:$O$1004,'سجل الحركة'!$B$5:$B$1004,$A90,'سجل الحركة'!$A$5:$A$1004,"&gt;="&amp;$F$3,'سجل الحركة'!$A$5:$A$1004,"&lt;"&amp;$H$3))</f>
        <v/>
      </c>
      <c r="F90" s="27">
        <f>IF($A90="","",SUMIFS('الوقود'!$G$5:$G$304,'الوقود'!$B$5:$B$304,$A90,'الوقود'!$A$5:$A$304,"&gt;="&amp;$F$3,'الوقود'!$A$5:$A$304,"&lt;"&amp;$H$3))</f>
        <v/>
      </c>
      <c r="G90" s="20">
        <f>IF($A90="","",SUMIFS('الوقود'!$H$5:$H$304,'الوقود'!$B$5:$B$304,$A90,'الوقود'!$A$5:$A$304,"&gt;="&amp;$F$3,'الوقود'!$A$5:$A$304,"&lt;"&amp;$H$3))</f>
        <v/>
      </c>
      <c r="H90" s="28">
        <f>IF(OR($A90="",N(D90)=0,N(F90)=0),"",F90/D90*100)</f>
        <v/>
      </c>
      <c r="I90" s="20">
        <f>IF($A90="","",SUMIFS('المخالفات والرسوم'!$H$5:$H$304,'المخالفات والرسوم'!$C$5:$C$304,$A90,'المخالفات والرسوم'!$E$5:$E$304,"سالك",'المخالفات والرسوم'!$A$5:$A$304,"&gt;="&amp;$F$3,'المخالفات والرسوم'!$A$5:$A$304,"&lt;"&amp;$H$3))</f>
        <v/>
      </c>
      <c r="J90" s="20">
        <f>IF($A90="","",SUMIFS('المخالفات والرسوم'!$H$5:$H$304,'المخالفات والرسوم'!$C$5:$C$304,$A90,'المخالفات والرسوم'!$E$5:$E$304,"درب",'المخالفات والرسوم'!$A$5:$A$304,"&gt;="&amp;$F$3,'المخالفات والرسوم'!$A$5:$A$304,"&lt;"&amp;$H$3))</f>
        <v/>
      </c>
      <c r="K90" s="20">
        <f>IF($A90="","",SUMIFS('سجل الحركة'!$R$5:$R$1004,'سجل الحركة'!$B$5:$B$1004,$A90,'سجل الحركة'!$A$5:$A$1004,"&gt;="&amp;$F$3,'سجل الحركة'!$A$5:$A$1004,"&lt;"&amp;$H$3)+SUMIFS('المخالفات والرسوم'!$H$5:$H$304,'المخالفات والرسوم'!$C$5:$C$304,$A90,'المخالفات والرسوم'!$E$5:$E$304,"مواقف السيارات*",'المخالفات والرسوم'!$A$5:$A$304,"&gt;="&amp;$F$3,'المخالفات والرسوم'!$A$5:$A$304,"&lt;"&amp;$H$3))</f>
        <v/>
      </c>
      <c r="L90" s="20">
        <f>IF($A90="","",SUMIFS('المخالفات والرسوم'!$H$5:$H$304,'المخالفات والرسوم'!$C$5:$C$304,$A90,'المخالفات والرسوم'!$E$5:$E$304,"مخالفة مرورية",'المخالفات والرسوم'!$A$5:$A$304,"&gt;="&amp;$F$3,'المخالفات والرسوم'!$A$5:$A$304,"&lt;"&amp;$H$3))</f>
        <v/>
      </c>
      <c r="M90" s="20">
        <f>IF($A90="","",SUMIFS('المخالفات والرسوم'!$H$5:$H$304,'المخالفات والرسوم'!$C$5:$C$304,$A90,'المخالفات والرسوم'!$E$5:$E$304,"أخرى",'المخالفات والرسوم'!$A$5:$A$304,"&gt;="&amp;$F$3,'المخالفات والرسوم'!$A$5:$A$304,"&lt;"&amp;$H$3))</f>
        <v/>
      </c>
      <c r="N90" s="20">
        <f>IF($A90="","",SUMIFS('الصيانة'!$G$5:$G$204,'الصيانة'!$B$5:$B$204,$A90,'الصيانة'!$A$5:$A$204,"&gt;="&amp;$F$3,'الصيانة'!$A$5:$A$204,"&lt;"&amp;$H$3))</f>
        <v/>
      </c>
      <c r="O90" s="20">
        <f>IF($A90="","",G90+I90+J90+K90+L90+M90+N90)</f>
        <v/>
      </c>
      <c r="P90" s="20">
        <f>IF(OR($A90="",N(D90)=0),"",O90/D90)</f>
        <v/>
      </c>
    </row>
    <row r="91">
      <c r="A91" s="12">
        <f>IF(INDEX('السيارات'!$A$5:$A$104,85)="","",INDEX('السيارات'!$A$5:$A$104,85))</f>
        <v/>
      </c>
      <c r="B91" s="12">
        <f>IF($A91="","",IFERROR(VLOOKUP($A91,'السيارات'!$A$5:$F$104,6,FALSE),""))</f>
        <v/>
      </c>
      <c r="C91" s="26">
        <f>IF($A91="","",COUNTIFS('سجل الحركة'!$B$5:$B$1004,$A91,'سجل الحركة'!$A$5:$A$1004,"&gt;="&amp;$F$3,'سجل الحركة'!$A$5:$A$1004,"&lt;"&amp;$H$3))</f>
        <v/>
      </c>
      <c r="D91" s="15">
        <f>IF($A91="","",SUMIFS('سجل الحركة'!$N$5:$N$1004,'سجل الحركة'!$B$5:$B$1004,$A91,'سجل الحركة'!$A$5:$A$1004,"&gt;="&amp;$F$3,'سجل الحركة'!$A$5:$A$1004,"&lt;"&amp;$H$3))</f>
        <v/>
      </c>
      <c r="E91" s="15">
        <f>IF($A91="","",SUMIFS('سجل الحركة'!$O$5:$O$1004,'سجل الحركة'!$B$5:$B$1004,$A91,'سجل الحركة'!$A$5:$A$1004,"&gt;="&amp;$F$3,'سجل الحركة'!$A$5:$A$1004,"&lt;"&amp;$H$3))</f>
        <v/>
      </c>
      <c r="F91" s="27">
        <f>IF($A91="","",SUMIFS('الوقود'!$G$5:$G$304,'الوقود'!$B$5:$B$304,$A91,'الوقود'!$A$5:$A$304,"&gt;="&amp;$F$3,'الوقود'!$A$5:$A$304,"&lt;"&amp;$H$3))</f>
        <v/>
      </c>
      <c r="G91" s="20">
        <f>IF($A91="","",SUMIFS('الوقود'!$H$5:$H$304,'الوقود'!$B$5:$B$304,$A91,'الوقود'!$A$5:$A$304,"&gt;="&amp;$F$3,'الوقود'!$A$5:$A$304,"&lt;"&amp;$H$3))</f>
        <v/>
      </c>
      <c r="H91" s="28">
        <f>IF(OR($A91="",N(D91)=0,N(F91)=0),"",F91/D91*100)</f>
        <v/>
      </c>
      <c r="I91" s="20">
        <f>IF($A91="","",SUMIFS('المخالفات والرسوم'!$H$5:$H$304,'المخالفات والرسوم'!$C$5:$C$304,$A91,'المخالفات والرسوم'!$E$5:$E$304,"سالك",'المخالفات والرسوم'!$A$5:$A$304,"&gt;="&amp;$F$3,'المخالفات والرسوم'!$A$5:$A$304,"&lt;"&amp;$H$3))</f>
        <v/>
      </c>
      <c r="J91" s="20">
        <f>IF($A91="","",SUMIFS('المخالفات والرسوم'!$H$5:$H$304,'المخالفات والرسوم'!$C$5:$C$304,$A91,'المخالفات والرسوم'!$E$5:$E$304,"درب",'المخالفات والرسوم'!$A$5:$A$304,"&gt;="&amp;$F$3,'المخالفات والرسوم'!$A$5:$A$304,"&lt;"&amp;$H$3))</f>
        <v/>
      </c>
      <c r="K91" s="20">
        <f>IF($A91="","",SUMIFS('سجل الحركة'!$R$5:$R$1004,'سجل الحركة'!$B$5:$B$1004,$A91,'سجل الحركة'!$A$5:$A$1004,"&gt;="&amp;$F$3,'سجل الحركة'!$A$5:$A$1004,"&lt;"&amp;$H$3)+SUMIFS('المخالفات والرسوم'!$H$5:$H$304,'المخالفات والرسوم'!$C$5:$C$304,$A91,'المخالفات والرسوم'!$E$5:$E$304,"مواقف السيارات*",'المخالفات والرسوم'!$A$5:$A$304,"&gt;="&amp;$F$3,'المخالفات والرسوم'!$A$5:$A$304,"&lt;"&amp;$H$3))</f>
        <v/>
      </c>
      <c r="L91" s="20">
        <f>IF($A91="","",SUMIFS('المخالفات والرسوم'!$H$5:$H$304,'المخالفات والرسوم'!$C$5:$C$304,$A91,'المخالفات والرسوم'!$E$5:$E$304,"مخالفة مرورية",'المخالفات والرسوم'!$A$5:$A$304,"&gt;="&amp;$F$3,'المخالفات والرسوم'!$A$5:$A$304,"&lt;"&amp;$H$3))</f>
        <v/>
      </c>
      <c r="M91" s="20">
        <f>IF($A91="","",SUMIFS('المخالفات والرسوم'!$H$5:$H$304,'المخالفات والرسوم'!$C$5:$C$304,$A91,'المخالفات والرسوم'!$E$5:$E$304,"أخرى",'المخالفات والرسوم'!$A$5:$A$304,"&gt;="&amp;$F$3,'المخالفات والرسوم'!$A$5:$A$304,"&lt;"&amp;$H$3))</f>
        <v/>
      </c>
      <c r="N91" s="20">
        <f>IF($A91="","",SUMIFS('الصيانة'!$G$5:$G$204,'الصيانة'!$B$5:$B$204,$A91,'الصيانة'!$A$5:$A$204,"&gt;="&amp;$F$3,'الصيانة'!$A$5:$A$204,"&lt;"&amp;$H$3))</f>
        <v/>
      </c>
      <c r="O91" s="20">
        <f>IF($A91="","",G91+I91+J91+K91+L91+M91+N91)</f>
        <v/>
      </c>
      <c r="P91" s="20">
        <f>IF(OR($A91="",N(D91)=0),"",O91/D91)</f>
        <v/>
      </c>
    </row>
    <row r="92">
      <c r="A92" s="12">
        <f>IF(INDEX('السيارات'!$A$5:$A$104,86)="","",INDEX('السيارات'!$A$5:$A$104,86))</f>
        <v/>
      </c>
      <c r="B92" s="12">
        <f>IF($A92="","",IFERROR(VLOOKUP($A92,'السيارات'!$A$5:$F$104,6,FALSE),""))</f>
        <v/>
      </c>
      <c r="C92" s="26">
        <f>IF($A92="","",COUNTIFS('سجل الحركة'!$B$5:$B$1004,$A92,'سجل الحركة'!$A$5:$A$1004,"&gt;="&amp;$F$3,'سجل الحركة'!$A$5:$A$1004,"&lt;"&amp;$H$3))</f>
        <v/>
      </c>
      <c r="D92" s="15">
        <f>IF($A92="","",SUMIFS('سجل الحركة'!$N$5:$N$1004,'سجل الحركة'!$B$5:$B$1004,$A92,'سجل الحركة'!$A$5:$A$1004,"&gt;="&amp;$F$3,'سجل الحركة'!$A$5:$A$1004,"&lt;"&amp;$H$3))</f>
        <v/>
      </c>
      <c r="E92" s="15">
        <f>IF($A92="","",SUMIFS('سجل الحركة'!$O$5:$O$1004,'سجل الحركة'!$B$5:$B$1004,$A92,'سجل الحركة'!$A$5:$A$1004,"&gt;="&amp;$F$3,'سجل الحركة'!$A$5:$A$1004,"&lt;"&amp;$H$3))</f>
        <v/>
      </c>
      <c r="F92" s="27">
        <f>IF($A92="","",SUMIFS('الوقود'!$G$5:$G$304,'الوقود'!$B$5:$B$304,$A92,'الوقود'!$A$5:$A$304,"&gt;="&amp;$F$3,'الوقود'!$A$5:$A$304,"&lt;"&amp;$H$3))</f>
        <v/>
      </c>
      <c r="G92" s="20">
        <f>IF($A92="","",SUMIFS('الوقود'!$H$5:$H$304,'الوقود'!$B$5:$B$304,$A92,'الوقود'!$A$5:$A$304,"&gt;="&amp;$F$3,'الوقود'!$A$5:$A$304,"&lt;"&amp;$H$3))</f>
        <v/>
      </c>
      <c r="H92" s="28">
        <f>IF(OR($A92="",N(D92)=0,N(F92)=0),"",F92/D92*100)</f>
        <v/>
      </c>
      <c r="I92" s="20">
        <f>IF($A92="","",SUMIFS('المخالفات والرسوم'!$H$5:$H$304,'المخالفات والرسوم'!$C$5:$C$304,$A92,'المخالفات والرسوم'!$E$5:$E$304,"سالك",'المخالفات والرسوم'!$A$5:$A$304,"&gt;="&amp;$F$3,'المخالفات والرسوم'!$A$5:$A$304,"&lt;"&amp;$H$3))</f>
        <v/>
      </c>
      <c r="J92" s="20">
        <f>IF($A92="","",SUMIFS('المخالفات والرسوم'!$H$5:$H$304,'المخالفات والرسوم'!$C$5:$C$304,$A92,'المخالفات والرسوم'!$E$5:$E$304,"درب",'المخالفات والرسوم'!$A$5:$A$304,"&gt;="&amp;$F$3,'المخالفات والرسوم'!$A$5:$A$304,"&lt;"&amp;$H$3))</f>
        <v/>
      </c>
      <c r="K92" s="20">
        <f>IF($A92="","",SUMIFS('سجل الحركة'!$R$5:$R$1004,'سجل الحركة'!$B$5:$B$1004,$A92,'سجل الحركة'!$A$5:$A$1004,"&gt;="&amp;$F$3,'سجل الحركة'!$A$5:$A$1004,"&lt;"&amp;$H$3)+SUMIFS('المخالفات والرسوم'!$H$5:$H$304,'المخالفات والرسوم'!$C$5:$C$304,$A92,'المخالفات والرسوم'!$E$5:$E$304,"مواقف السيارات*",'المخالفات والرسوم'!$A$5:$A$304,"&gt;="&amp;$F$3,'المخالفات والرسوم'!$A$5:$A$304,"&lt;"&amp;$H$3))</f>
        <v/>
      </c>
      <c r="L92" s="20">
        <f>IF($A92="","",SUMIFS('المخالفات والرسوم'!$H$5:$H$304,'المخالفات والرسوم'!$C$5:$C$304,$A92,'المخالفات والرسوم'!$E$5:$E$304,"مخالفة مرورية",'المخالفات والرسوم'!$A$5:$A$304,"&gt;="&amp;$F$3,'المخالفات والرسوم'!$A$5:$A$304,"&lt;"&amp;$H$3))</f>
        <v/>
      </c>
      <c r="M92" s="20">
        <f>IF($A92="","",SUMIFS('المخالفات والرسوم'!$H$5:$H$304,'المخالفات والرسوم'!$C$5:$C$304,$A92,'المخالفات والرسوم'!$E$5:$E$304,"أخرى",'المخالفات والرسوم'!$A$5:$A$304,"&gt;="&amp;$F$3,'المخالفات والرسوم'!$A$5:$A$304,"&lt;"&amp;$H$3))</f>
        <v/>
      </c>
      <c r="N92" s="20">
        <f>IF($A92="","",SUMIFS('الصيانة'!$G$5:$G$204,'الصيانة'!$B$5:$B$204,$A92,'الصيانة'!$A$5:$A$204,"&gt;="&amp;$F$3,'الصيانة'!$A$5:$A$204,"&lt;"&amp;$H$3))</f>
        <v/>
      </c>
      <c r="O92" s="20">
        <f>IF($A92="","",G92+I92+J92+K92+L92+M92+N92)</f>
        <v/>
      </c>
      <c r="P92" s="20">
        <f>IF(OR($A92="",N(D92)=0),"",O92/D92)</f>
        <v/>
      </c>
    </row>
    <row r="93">
      <c r="A93" s="12">
        <f>IF(INDEX('السيارات'!$A$5:$A$104,87)="","",INDEX('السيارات'!$A$5:$A$104,87))</f>
        <v/>
      </c>
      <c r="B93" s="12">
        <f>IF($A93="","",IFERROR(VLOOKUP($A93,'السيارات'!$A$5:$F$104,6,FALSE),""))</f>
        <v/>
      </c>
      <c r="C93" s="26">
        <f>IF($A93="","",COUNTIFS('سجل الحركة'!$B$5:$B$1004,$A93,'سجل الحركة'!$A$5:$A$1004,"&gt;="&amp;$F$3,'سجل الحركة'!$A$5:$A$1004,"&lt;"&amp;$H$3))</f>
        <v/>
      </c>
      <c r="D93" s="15">
        <f>IF($A93="","",SUMIFS('سجل الحركة'!$N$5:$N$1004,'سجل الحركة'!$B$5:$B$1004,$A93,'سجل الحركة'!$A$5:$A$1004,"&gt;="&amp;$F$3,'سجل الحركة'!$A$5:$A$1004,"&lt;"&amp;$H$3))</f>
        <v/>
      </c>
      <c r="E93" s="15">
        <f>IF($A93="","",SUMIFS('سجل الحركة'!$O$5:$O$1004,'سجل الحركة'!$B$5:$B$1004,$A93,'سجل الحركة'!$A$5:$A$1004,"&gt;="&amp;$F$3,'سجل الحركة'!$A$5:$A$1004,"&lt;"&amp;$H$3))</f>
        <v/>
      </c>
      <c r="F93" s="27">
        <f>IF($A93="","",SUMIFS('الوقود'!$G$5:$G$304,'الوقود'!$B$5:$B$304,$A93,'الوقود'!$A$5:$A$304,"&gt;="&amp;$F$3,'الوقود'!$A$5:$A$304,"&lt;"&amp;$H$3))</f>
        <v/>
      </c>
      <c r="G93" s="20">
        <f>IF($A93="","",SUMIFS('الوقود'!$H$5:$H$304,'الوقود'!$B$5:$B$304,$A93,'الوقود'!$A$5:$A$304,"&gt;="&amp;$F$3,'الوقود'!$A$5:$A$304,"&lt;"&amp;$H$3))</f>
        <v/>
      </c>
      <c r="H93" s="28">
        <f>IF(OR($A93="",N(D93)=0,N(F93)=0),"",F93/D93*100)</f>
        <v/>
      </c>
      <c r="I93" s="20">
        <f>IF($A93="","",SUMIFS('المخالفات والرسوم'!$H$5:$H$304,'المخالفات والرسوم'!$C$5:$C$304,$A93,'المخالفات والرسوم'!$E$5:$E$304,"سالك",'المخالفات والرسوم'!$A$5:$A$304,"&gt;="&amp;$F$3,'المخالفات والرسوم'!$A$5:$A$304,"&lt;"&amp;$H$3))</f>
        <v/>
      </c>
      <c r="J93" s="20">
        <f>IF($A93="","",SUMIFS('المخالفات والرسوم'!$H$5:$H$304,'المخالفات والرسوم'!$C$5:$C$304,$A93,'المخالفات والرسوم'!$E$5:$E$304,"درب",'المخالفات والرسوم'!$A$5:$A$304,"&gt;="&amp;$F$3,'المخالفات والرسوم'!$A$5:$A$304,"&lt;"&amp;$H$3))</f>
        <v/>
      </c>
      <c r="K93" s="20">
        <f>IF($A93="","",SUMIFS('سجل الحركة'!$R$5:$R$1004,'سجل الحركة'!$B$5:$B$1004,$A93,'سجل الحركة'!$A$5:$A$1004,"&gt;="&amp;$F$3,'سجل الحركة'!$A$5:$A$1004,"&lt;"&amp;$H$3)+SUMIFS('المخالفات والرسوم'!$H$5:$H$304,'المخالفات والرسوم'!$C$5:$C$304,$A93,'المخالفات والرسوم'!$E$5:$E$304,"مواقف السيارات*",'المخالفات والرسوم'!$A$5:$A$304,"&gt;="&amp;$F$3,'المخالفات والرسوم'!$A$5:$A$304,"&lt;"&amp;$H$3))</f>
        <v/>
      </c>
      <c r="L93" s="20">
        <f>IF($A93="","",SUMIFS('المخالفات والرسوم'!$H$5:$H$304,'المخالفات والرسوم'!$C$5:$C$304,$A93,'المخالفات والرسوم'!$E$5:$E$304,"مخالفة مرورية",'المخالفات والرسوم'!$A$5:$A$304,"&gt;="&amp;$F$3,'المخالفات والرسوم'!$A$5:$A$304,"&lt;"&amp;$H$3))</f>
        <v/>
      </c>
      <c r="M93" s="20">
        <f>IF($A93="","",SUMIFS('المخالفات والرسوم'!$H$5:$H$304,'المخالفات والرسوم'!$C$5:$C$304,$A93,'المخالفات والرسوم'!$E$5:$E$304,"أخرى",'المخالفات والرسوم'!$A$5:$A$304,"&gt;="&amp;$F$3,'المخالفات والرسوم'!$A$5:$A$304,"&lt;"&amp;$H$3))</f>
        <v/>
      </c>
      <c r="N93" s="20">
        <f>IF($A93="","",SUMIFS('الصيانة'!$G$5:$G$204,'الصيانة'!$B$5:$B$204,$A93,'الصيانة'!$A$5:$A$204,"&gt;="&amp;$F$3,'الصيانة'!$A$5:$A$204,"&lt;"&amp;$H$3))</f>
        <v/>
      </c>
      <c r="O93" s="20">
        <f>IF($A93="","",G93+I93+J93+K93+L93+M93+N93)</f>
        <v/>
      </c>
      <c r="P93" s="20">
        <f>IF(OR($A93="",N(D93)=0),"",O93/D93)</f>
        <v/>
      </c>
    </row>
    <row r="94">
      <c r="A94" s="12">
        <f>IF(INDEX('السيارات'!$A$5:$A$104,88)="","",INDEX('السيارات'!$A$5:$A$104,88))</f>
        <v/>
      </c>
      <c r="B94" s="12">
        <f>IF($A94="","",IFERROR(VLOOKUP($A94,'السيارات'!$A$5:$F$104,6,FALSE),""))</f>
        <v/>
      </c>
      <c r="C94" s="26">
        <f>IF($A94="","",COUNTIFS('سجل الحركة'!$B$5:$B$1004,$A94,'سجل الحركة'!$A$5:$A$1004,"&gt;="&amp;$F$3,'سجل الحركة'!$A$5:$A$1004,"&lt;"&amp;$H$3))</f>
        <v/>
      </c>
      <c r="D94" s="15">
        <f>IF($A94="","",SUMIFS('سجل الحركة'!$N$5:$N$1004,'سجل الحركة'!$B$5:$B$1004,$A94,'سجل الحركة'!$A$5:$A$1004,"&gt;="&amp;$F$3,'سجل الحركة'!$A$5:$A$1004,"&lt;"&amp;$H$3))</f>
        <v/>
      </c>
      <c r="E94" s="15">
        <f>IF($A94="","",SUMIFS('سجل الحركة'!$O$5:$O$1004,'سجل الحركة'!$B$5:$B$1004,$A94,'سجل الحركة'!$A$5:$A$1004,"&gt;="&amp;$F$3,'سجل الحركة'!$A$5:$A$1004,"&lt;"&amp;$H$3))</f>
        <v/>
      </c>
      <c r="F94" s="27">
        <f>IF($A94="","",SUMIFS('الوقود'!$G$5:$G$304,'الوقود'!$B$5:$B$304,$A94,'الوقود'!$A$5:$A$304,"&gt;="&amp;$F$3,'الوقود'!$A$5:$A$304,"&lt;"&amp;$H$3))</f>
        <v/>
      </c>
      <c r="G94" s="20">
        <f>IF($A94="","",SUMIFS('الوقود'!$H$5:$H$304,'الوقود'!$B$5:$B$304,$A94,'الوقود'!$A$5:$A$304,"&gt;="&amp;$F$3,'الوقود'!$A$5:$A$304,"&lt;"&amp;$H$3))</f>
        <v/>
      </c>
      <c r="H94" s="28">
        <f>IF(OR($A94="",N(D94)=0,N(F94)=0),"",F94/D94*100)</f>
        <v/>
      </c>
      <c r="I94" s="20">
        <f>IF($A94="","",SUMIFS('المخالفات والرسوم'!$H$5:$H$304,'المخالفات والرسوم'!$C$5:$C$304,$A94,'المخالفات والرسوم'!$E$5:$E$304,"سالك",'المخالفات والرسوم'!$A$5:$A$304,"&gt;="&amp;$F$3,'المخالفات والرسوم'!$A$5:$A$304,"&lt;"&amp;$H$3))</f>
        <v/>
      </c>
      <c r="J94" s="20">
        <f>IF($A94="","",SUMIFS('المخالفات والرسوم'!$H$5:$H$304,'المخالفات والرسوم'!$C$5:$C$304,$A94,'المخالفات والرسوم'!$E$5:$E$304,"درب",'المخالفات والرسوم'!$A$5:$A$304,"&gt;="&amp;$F$3,'المخالفات والرسوم'!$A$5:$A$304,"&lt;"&amp;$H$3))</f>
        <v/>
      </c>
      <c r="K94" s="20">
        <f>IF($A94="","",SUMIFS('سجل الحركة'!$R$5:$R$1004,'سجل الحركة'!$B$5:$B$1004,$A94,'سجل الحركة'!$A$5:$A$1004,"&gt;="&amp;$F$3,'سجل الحركة'!$A$5:$A$1004,"&lt;"&amp;$H$3)+SUMIFS('المخالفات والرسوم'!$H$5:$H$304,'المخالفات والرسوم'!$C$5:$C$304,$A94,'المخالفات والرسوم'!$E$5:$E$304,"مواقف السيارات*",'المخالفات والرسوم'!$A$5:$A$304,"&gt;="&amp;$F$3,'المخالفات والرسوم'!$A$5:$A$304,"&lt;"&amp;$H$3))</f>
        <v/>
      </c>
      <c r="L94" s="20">
        <f>IF($A94="","",SUMIFS('المخالفات والرسوم'!$H$5:$H$304,'المخالفات والرسوم'!$C$5:$C$304,$A94,'المخالفات والرسوم'!$E$5:$E$304,"مخالفة مرورية",'المخالفات والرسوم'!$A$5:$A$304,"&gt;="&amp;$F$3,'المخالفات والرسوم'!$A$5:$A$304,"&lt;"&amp;$H$3))</f>
        <v/>
      </c>
      <c r="M94" s="20">
        <f>IF($A94="","",SUMIFS('المخالفات والرسوم'!$H$5:$H$304,'المخالفات والرسوم'!$C$5:$C$304,$A94,'المخالفات والرسوم'!$E$5:$E$304,"أخرى",'المخالفات والرسوم'!$A$5:$A$304,"&gt;="&amp;$F$3,'المخالفات والرسوم'!$A$5:$A$304,"&lt;"&amp;$H$3))</f>
        <v/>
      </c>
      <c r="N94" s="20">
        <f>IF($A94="","",SUMIFS('الصيانة'!$G$5:$G$204,'الصيانة'!$B$5:$B$204,$A94,'الصيانة'!$A$5:$A$204,"&gt;="&amp;$F$3,'الصيانة'!$A$5:$A$204,"&lt;"&amp;$H$3))</f>
        <v/>
      </c>
      <c r="O94" s="20">
        <f>IF($A94="","",G94+I94+J94+K94+L94+M94+N94)</f>
        <v/>
      </c>
      <c r="P94" s="20">
        <f>IF(OR($A94="",N(D94)=0),"",O94/D94)</f>
        <v/>
      </c>
    </row>
    <row r="95">
      <c r="A95" s="12">
        <f>IF(INDEX('السيارات'!$A$5:$A$104,89)="","",INDEX('السيارات'!$A$5:$A$104,89))</f>
        <v/>
      </c>
      <c r="B95" s="12">
        <f>IF($A95="","",IFERROR(VLOOKUP($A95,'السيارات'!$A$5:$F$104,6,FALSE),""))</f>
        <v/>
      </c>
      <c r="C95" s="26">
        <f>IF($A95="","",COUNTIFS('سجل الحركة'!$B$5:$B$1004,$A95,'سجل الحركة'!$A$5:$A$1004,"&gt;="&amp;$F$3,'سجل الحركة'!$A$5:$A$1004,"&lt;"&amp;$H$3))</f>
        <v/>
      </c>
      <c r="D95" s="15">
        <f>IF($A95="","",SUMIFS('سجل الحركة'!$N$5:$N$1004,'سجل الحركة'!$B$5:$B$1004,$A95,'سجل الحركة'!$A$5:$A$1004,"&gt;="&amp;$F$3,'سجل الحركة'!$A$5:$A$1004,"&lt;"&amp;$H$3))</f>
        <v/>
      </c>
      <c r="E95" s="15">
        <f>IF($A95="","",SUMIFS('سجل الحركة'!$O$5:$O$1004,'سجل الحركة'!$B$5:$B$1004,$A95,'سجل الحركة'!$A$5:$A$1004,"&gt;="&amp;$F$3,'سجل الحركة'!$A$5:$A$1004,"&lt;"&amp;$H$3))</f>
        <v/>
      </c>
      <c r="F95" s="27">
        <f>IF($A95="","",SUMIFS('الوقود'!$G$5:$G$304,'الوقود'!$B$5:$B$304,$A95,'الوقود'!$A$5:$A$304,"&gt;="&amp;$F$3,'الوقود'!$A$5:$A$304,"&lt;"&amp;$H$3))</f>
        <v/>
      </c>
      <c r="G95" s="20">
        <f>IF($A95="","",SUMIFS('الوقود'!$H$5:$H$304,'الوقود'!$B$5:$B$304,$A95,'الوقود'!$A$5:$A$304,"&gt;="&amp;$F$3,'الوقود'!$A$5:$A$304,"&lt;"&amp;$H$3))</f>
        <v/>
      </c>
      <c r="H95" s="28">
        <f>IF(OR($A95="",N(D95)=0,N(F95)=0),"",F95/D95*100)</f>
        <v/>
      </c>
      <c r="I95" s="20">
        <f>IF($A95="","",SUMIFS('المخالفات والرسوم'!$H$5:$H$304,'المخالفات والرسوم'!$C$5:$C$304,$A95,'المخالفات والرسوم'!$E$5:$E$304,"سالك",'المخالفات والرسوم'!$A$5:$A$304,"&gt;="&amp;$F$3,'المخالفات والرسوم'!$A$5:$A$304,"&lt;"&amp;$H$3))</f>
        <v/>
      </c>
      <c r="J95" s="20">
        <f>IF($A95="","",SUMIFS('المخالفات والرسوم'!$H$5:$H$304,'المخالفات والرسوم'!$C$5:$C$304,$A95,'المخالفات والرسوم'!$E$5:$E$304,"درب",'المخالفات والرسوم'!$A$5:$A$304,"&gt;="&amp;$F$3,'المخالفات والرسوم'!$A$5:$A$304,"&lt;"&amp;$H$3))</f>
        <v/>
      </c>
      <c r="K95" s="20">
        <f>IF($A95="","",SUMIFS('سجل الحركة'!$R$5:$R$1004,'سجل الحركة'!$B$5:$B$1004,$A95,'سجل الحركة'!$A$5:$A$1004,"&gt;="&amp;$F$3,'سجل الحركة'!$A$5:$A$1004,"&lt;"&amp;$H$3)+SUMIFS('المخالفات والرسوم'!$H$5:$H$304,'المخالفات والرسوم'!$C$5:$C$304,$A95,'المخالفات والرسوم'!$E$5:$E$304,"مواقف السيارات*",'المخالفات والرسوم'!$A$5:$A$304,"&gt;="&amp;$F$3,'المخالفات والرسوم'!$A$5:$A$304,"&lt;"&amp;$H$3))</f>
        <v/>
      </c>
      <c r="L95" s="20">
        <f>IF($A95="","",SUMIFS('المخالفات والرسوم'!$H$5:$H$304,'المخالفات والرسوم'!$C$5:$C$304,$A95,'المخالفات والرسوم'!$E$5:$E$304,"مخالفة مرورية",'المخالفات والرسوم'!$A$5:$A$304,"&gt;="&amp;$F$3,'المخالفات والرسوم'!$A$5:$A$304,"&lt;"&amp;$H$3))</f>
        <v/>
      </c>
      <c r="M95" s="20">
        <f>IF($A95="","",SUMIFS('المخالفات والرسوم'!$H$5:$H$304,'المخالفات والرسوم'!$C$5:$C$304,$A95,'المخالفات والرسوم'!$E$5:$E$304,"أخرى",'المخالفات والرسوم'!$A$5:$A$304,"&gt;="&amp;$F$3,'المخالفات والرسوم'!$A$5:$A$304,"&lt;"&amp;$H$3))</f>
        <v/>
      </c>
      <c r="N95" s="20">
        <f>IF($A95="","",SUMIFS('الصيانة'!$G$5:$G$204,'الصيانة'!$B$5:$B$204,$A95,'الصيانة'!$A$5:$A$204,"&gt;="&amp;$F$3,'الصيانة'!$A$5:$A$204,"&lt;"&amp;$H$3))</f>
        <v/>
      </c>
      <c r="O95" s="20">
        <f>IF($A95="","",G95+I95+J95+K95+L95+M95+N95)</f>
        <v/>
      </c>
      <c r="P95" s="20">
        <f>IF(OR($A95="",N(D95)=0),"",O95/D95)</f>
        <v/>
      </c>
    </row>
    <row r="96">
      <c r="A96" s="12">
        <f>IF(INDEX('السيارات'!$A$5:$A$104,90)="","",INDEX('السيارات'!$A$5:$A$104,90))</f>
        <v/>
      </c>
      <c r="B96" s="12">
        <f>IF($A96="","",IFERROR(VLOOKUP($A96,'السيارات'!$A$5:$F$104,6,FALSE),""))</f>
        <v/>
      </c>
      <c r="C96" s="26">
        <f>IF($A96="","",COUNTIFS('سجل الحركة'!$B$5:$B$1004,$A96,'سجل الحركة'!$A$5:$A$1004,"&gt;="&amp;$F$3,'سجل الحركة'!$A$5:$A$1004,"&lt;"&amp;$H$3))</f>
        <v/>
      </c>
      <c r="D96" s="15">
        <f>IF($A96="","",SUMIFS('سجل الحركة'!$N$5:$N$1004,'سجل الحركة'!$B$5:$B$1004,$A96,'سجل الحركة'!$A$5:$A$1004,"&gt;="&amp;$F$3,'سجل الحركة'!$A$5:$A$1004,"&lt;"&amp;$H$3))</f>
        <v/>
      </c>
      <c r="E96" s="15">
        <f>IF($A96="","",SUMIFS('سجل الحركة'!$O$5:$O$1004,'سجل الحركة'!$B$5:$B$1004,$A96,'سجل الحركة'!$A$5:$A$1004,"&gt;="&amp;$F$3,'سجل الحركة'!$A$5:$A$1004,"&lt;"&amp;$H$3))</f>
        <v/>
      </c>
      <c r="F96" s="27">
        <f>IF($A96="","",SUMIFS('الوقود'!$G$5:$G$304,'الوقود'!$B$5:$B$304,$A96,'الوقود'!$A$5:$A$304,"&gt;="&amp;$F$3,'الوقود'!$A$5:$A$304,"&lt;"&amp;$H$3))</f>
        <v/>
      </c>
      <c r="G96" s="20">
        <f>IF($A96="","",SUMIFS('الوقود'!$H$5:$H$304,'الوقود'!$B$5:$B$304,$A96,'الوقود'!$A$5:$A$304,"&gt;="&amp;$F$3,'الوقود'!$A$5:$A$304,"&lt;"&amp;$H$3))</f>
        <v/>
      </c>
      <c r="H96" s="28">
        <f>IF(OR($A96="",N(D96)=0,N(F96)=0),"",F96/D96*100)</f>
        <v/>
      </c>
      <c r="I96" s="20">
        <f>IF($A96="","",SUMIFS('المخالفات والرسوم'!$H$5:$H$304,'المخالفات والرسوم'!$C$5:$C$304,$A96,'المخالفات والرسوم'!$E$5:$E$304,"سالك",'المخالفات والرسوم'!$A$5:$A$304,"&gt;="&amp;$F$3,'المخالفات والرسوم'!$A$5:$A$304,"&lt;"&amp;$H$3))</f>
        <v/>
      </c>
      <c r="J96" s="20">
        <f>IF($A96="","",SUMIFS('المخالفات والرسوم'!$H$5:$H$304,'المخالفات والرسوم'!$C$5:$C$304,$A96,'المخالفات والرسوم'!$E$5:$E$304,"درب",'المخالفات والرسوم'!$A$5:$A$304,"&gt;="&amp;$F$3,'المخالفات والرسوم'!$A$5:$A$304,"&lt;"&amp;$H$3))</f>
        <v/>
      </c>
      <c r="K96" s="20">
        <f>IF($A96="","",SUMIFS('سجل الحركة'!$R$5:$R$1004,'سجل الحركة'!$B$5:$B$1004,$A96,'سجل الحركة'!$A$5:$A$1004,"&gt;="&amp;$F$3,'سجل الحركة'!$A$5:$A$1004,"&lt;"&amp;$H$3)+SUMIFS('المخالفات والرسوم'!$H$5:$H$304,'المخالفات والرسوم'!$C$5:$C$304,$A96,'المخالفات والرسوم'!$E$5:$E$304,"مواقف السيارات*",'المخالفات والرسوم'!$A$5:$A$304,"&gt;="&amp;$F$3,'المخالفات والرسوم'!$A$5:$A$304,"&lt;"&amp;$H$3))</f>
        <v/>
      </c>
      <c r="L96" s="20">
        <f>IF($A96="","",SUMIFS('المخالفات والرسوم'!$H$5:$H$304,'المخالفات والرسوم'!$C$5:$C$304,$A96,'المخالفات والرسوم'!$E$5:$E$304,"مخالفة مرورية",'المخالفات والرسوم'!$A$5:$A$304,"&gt;="&amp;$F$3,'المخالفات والرسوم'!$A$5:$A$304,"&lt;"&amp;$H$3))</f>
        <v/>
      </c>
      <c r="M96" s="20">
        <f>IF($A96="","",SUMIFS('المخالفات والرسوم'!$H$5:$H$304,'المخالفات والرسوم'!$C$5:$C$304,$A96,'المخالفات والرسوم'!$E$5:$E$304,"أخرى",'المخالفات والرسوم'!$A$5:$A$304,"&gt;="&amp;$F$3,'المخالفات والرسوم'!$A$5:$A$304,"&lt;"&amp;$H$3))</f>
        <v/>
      </c>
      <c r="N96" s="20">
        <f>IF($A96="","",SUMIFS('الصيانة'!$G$5:$G$204,'الصيانة'!$B$5:$B$204,$A96,'الصيانة'!$A$5:$A$204,"&gt;="&amp;$F$3,'الصيانة'!$A$5:$A$204,"&lt;"&amp;$H$3))</f>
        <v/>
      </c>
      <c r="O96" s="20">
        <f>IF($A96="","",G96+I96+J96+K96+L96+M96+N96)</f>
        <v/>
      </c>
      <c r="P96" s="20">
        <f>IF(OR($A96="",N(D96)=0),"",O96/D96)</f>
        <v/>
      </c>
    </row>
    <row r="97">
      <c r="A97" s="12">
        <f>IF(INDEX('السيارات'!$A$5:$A$104,91)="","",INDEX('السيارات'!$A$5:$A$104,91))</f>
        <v/>
      </c>
      <c r="B97" s="12">
        <f>IF($A97="","",IFERROR(VLOOKUP($A97,'السيارات'!$A$5:$F$104,6,FALSE),""))</f>
        <v/>
      </c>
      <c r="C97" s="26">
        <f>IF($A97="","",COUNTIFS('سجل الحركة'!$B$5:$B$1004,$A97,'سجل الحركة'!$A$5:$A$1004,"&gt;="&amp;$F$3,'سجل الحركة'!$A$5:$A$1004,"&lt;"&amp;$H$3))</f>
        <v/>
      </c>
      <c r="D97" s="15">
        <f>IF($A97="","",SUMIFS('سجل الحركة'!$N$5:$N$1004,'سجل الحركة'!$B$5:$B$1004,$A97,'سجل الحركة'!$A$5:$A$1004,"&gt;="&amp;$F$3,'سجل الحركة'!$A$5:$A$1004,"&lt;"&amp;$H$3))</f>
        <v/>
      </c>
      <c r="E97" s="15">
        <f>IF($A97="","",SUMIFS('سجل الحركة'!$O$5:$O$1004,'سجل الحركة'!$B$5:$B$1004,$A97,'سجل الحركة'!$A$5:$A$1004,"&gt;="&amp;$F$3,'سجل الحركة'!$A$5:$A$1004,"&lt;"&amp;$H$3))</f>
        <v/>
      </c>
      <c r="F97" s="27">
        <f>IF($A97="","",SUMIFS('الوقود'!$G$5:$G$304,'الوقود'!$B$5:$B$304,$A97,'الوقود'!$A$5:$A$304,"&gt;="&amp;$F$3,'الوقود'!$A$5:$A$304,"&lt;"&amp;$H$3))</f>
        <v/>
      </c>
      <c r="G97" s="20">
        <f>IF($A97="","",SUMIFS('الوقود'!$H$5:$H$304,'الوقود'!$B$5:$B$304,$A97,'الوقود'!$A$5:$A$304,"&gt;="&amp;$F$3,'الوقود'!$A$5:$A$304,"&lt;"&amp;$H$3))</f>
        <v/>
      </c>
      <c r="H97" s="28">
        <f>IF(OR($A97="",N(D97)=0,N(F97)=0),"",F97/D97*100)</f>
        <v/>
      </c>
      <c r="I97" s="20">
        <f>IF($A97="","",SUMIFS('المخالفات والرسوم'!$H$5:$H$304,'المخالفات والرسوم'!$C$5:$C$304,$A97,'المخالفات والرسوم'!$E$5:$E$304,"سالك",'المخالفات والرسوم'!$A$5:$A$304,"&gt;="&amp;$F$3,'المخالفات والرسوم'!$A$5:$A$304,"&lt;"&amp;$H$3))</f>
        <v/>
      </c>
      <c r="J97" s="20">
        <f>IF($A97="","",SUMIFS('المخالفات والرسوم'!$H$5:$H$304,'المخالفات والرسوم'!$C$5:$C$304,$A97,'المخالفات والرسوم'!$E$5:$E$304,"درب",'المخالفات والرسوم'!$A$5:$A$304,"&gt;="&amp;$F$3,'المخالفات والرسوم'!$A$5:$A$304,"&lt;"&amp;$H$3))</f>
        <v/>
      </c>
      <c r="K97" s="20">
        <f>IF($A97="","",SUMIFS('سجل الحركة'!$R$5:$R$1004,'سجل الحركة'!$B$5:$B$1004,$A97,'سجل الحركة'!$A$5:$A$1004,"&gt;="&amp;$F$3,'سجل الحركة'!$A$5:$A$1004,"&lt;"&amp;$H$3)+SUMIFS('المخالفات والرسوم'!$H$5:$H$304,'المخالفات والرسوم'!$C$5:$C$304,$A97,'المخالفات والرسوم'!$E$5:$E$304,"مواقف السيارات*",'المخالفات والرسوم'!$A$5:$A$304,"&gt;="&amp;$F$3,'المخالفات والرسوم'!$A$5:$A$304,"&lt;"&amp;$H$3))</f>
        <v/>
      </c>
      <c r="L97" s="20">
        <f>IF($A97="","",SUMIFS('المخالفات والرسوم'!$H$5:$H$304,'المخالفات والرسوم'!$C$5:$C$304,$A97,'المخالفات والرسوم'!$E$5:$E$304,"مخالفة مرورية",'المخالفات والرسوم'!$A$5:$A$304,"&gt;="&amp;$F$3,'المخالفات والرسوم'!$A$5:$A$304,"&lt;"&amp;$H$3))</f>
        <v/>
      </c>
      <c r="M97" s="20">
        <f>IF($A97="","",SUMIFS('المخالفات والرسوم'!$H$5:$H$304,'المخالفات والرسوم'!$C$5:$C$304,$A97,'المخالفات والرسوم'!$E$5:$E$304,"أخرى",'المخالفات والرسوم'!$A$5:$A$304,"&gt;="&amp;$F$3,'المخالفات والرسوم'!$A$5:$A$304,"&lt;"&amp;$H$3))</f>
        <v/>
      </c>
      <c r="N97" s="20">
        <f>IF($A97="","",SUMIFS('الصيانة'!$G$5:$G$204,'الصيانة'!$B$5:$B$204,$A97,'الصيانة'!$A$5:$A$204,"&gt;="&amp;$F$3,'الصيانة'!$A$5:$A$204,"&lt;"&amp;$H$3))</f>
        <v/>
      </c>
      <c r="O97" s="20">
        <f>IF($A97="","",G97+I97+J97+K97+L97+M97+N97)</f>
        <v/>
      </c>
      <c r="P97" s="20">
        <f>IF(OR($A97="",N(D97)=0),"",O97/D97)</f>
        <v/>
      </c>
    </row>
    <row r="98">
      <c r="A98" s="12">
        <f>IF(INDEX('السيارات'!$A$5:$A$104,92)="","",INDEX('السيارات'!$A$5:$A$104,92))</f>
        <v/>
      </c>
      <c r="B98" s="12">
        <f>IF($A98="","",IFERROR(VLOOKUP($A98,'السيارات'!$A$5:$F$104,6,FALSE),""))</f>
        <v/>
      </c>
      <c r="C98" s="26">
        <f>IF($A98="","",COUNTIFS('سجل الحركة'!$B$5:$B$1004,$A98,'سجل الحركة'!$A$5:$A$1004,"&gt;="&amp;$F$3,'سجل الحركة'!$A$5:$A$1004,"&lt;"&amp;$H$3))</f>
        <v/>
      </c>
      <c r="D98" s="15">
        <f>IF($A98="","",SUMIFS('سجل الحركة'!$N$5:$N$1004,'سجل الحركة'!$B$5:$B$1004,$A98,'سجل الحركة'!$A$5:$A$1004,"&gt;="&amp;$F$3,'سجل الحركة'!$A$5:$A$1004,"&lt;"&amp;$H$3))</f>
        <v/>
      </c>
      <c r="E98" s="15">
        <f>IF($A98="","",SUMIFS('سجل الحركة'!$O$5:$O$1004,'سجل الحركة'!$B$5:$B$1004,$A98,'سجل الحركة'!$A$5:$A$1004,"&gt;="&amp;$F$3,'سجل الحركة'!$A$5:$A$1004,"&lt;"&amp;$H$3))</f>
        <v/>
      </c>
      <c r="F98" s="27">
        <f>IF($A98="","",SUMIFS('الوقود'!$G$5:$G$304,'الوقود'!$B$5:$B$304,$A98,'الوقود'!$A$5:$A$304,"&gt;="&amp;$F$3,'الوقود'!$A$5:$A$304,"&lt;"&amp;$H$3))</f>
        <v/>
      </c>
      <c r="G98" s="20">
        <f>IF($A98="","",SUMIFS('الوقود'!$H$5:$H$304,'الوقود'!$B$5:$B$304,$A98,'الوقود'!$A$5:$A$304,"&gt;="&amp;$F$3,'الوقود'!$A$5:$A$304,"&lt;"&amp;$H$3))</f>
        <v/>
      </c>
      <c r="H98" s="28">
        <f>IF(OR($A98="",N(D98)=0,N(F98)=0),"",F98/D98*100)</f>
        <v/>
      </c>
      <c r="I98" s="20">
        <f>IF($A98="","",SUMIFS('المخالفات والرسوم'!$H$5:$H$304,'المخالفات والرسوم'!$C$5:$C$304,$A98,'المخالفات والرسوم'!$E$5:$E$304,"سالك",'المخالفات والرسوم'!$A$5:$A$304,"&gt;="&amp;$F$3,'المخالفات والرسوم'!$A$5:$A$304,"&lt;"&amp;$H$3))</f>
        <v/>
      </c>
      <c r="J98" s="20">
        <f>IF($A98="","",SUMIFS('المخالفات والرسوم'!$H$5:$H$304,'المخالفات والرسوم'!$C$5:$C$304,$A98,'المخالفات والرسوم'!$E$5:$E$304,"درب",'المخالفات والرسوم'!$A$5:$A$304,"&gt;="&amp;$F$3,'المخالفات والرسوم'!$A$5:$A$304,"&lt;"&amp;$H$3))</f>
        <v/>
      </c>
      <c r="K98" s="20">
        <f>IF($A98="","",SUMIFS('سجل الحركة'!$R$5:$R$1004,'سجل الحركة'!$B$5:$B$1004,$A98,'سجل الحركة'!$A$5:$A$1004,"&gt;="&amp;$F$3,'سجل الحركة'!$A$5:$A$1004,"&lt;"&amp;$H$3)+SUMIFS('المخالفات والرسوم'!$H$5:$H$304,'المخالفات والرسوم'!$C$5:$C$304,$A98,'المخالفات والرسوم'!$E$5:$E$304,"مواقف السيارات*",'المخالفات والرسوم'!$A$5:$A$304,"&gt;="&amp;$F$3,'المخالفات والرسوم'!$A$5:$A$304,"&lt;"&amp;$H$3))</f>
        <v/>
      </c>
      <c r="L98" s="20">
        <f>IF($A98="","",SUMIFS('المخالفات والرسوم'!$H$5:$H$304,'المخالفات والرسوم'!$C$5:$C$304,$A98,'المخالفات والرسوم'!$E$5:$E$304,"مخالفة مرورية",'المخالفات والرسوم'!$A$5:$A$304,"&gt;="&amp;$F$3,'المخالفات والرسوم'!$A$5:$A$304,"&lt;"&amp;$H$3))</f>
        <v/>
      </c>
      <c r="M98" s="20">
        <f>IF($A98="","",SUMIFS('المخالفات والرسوم'!$H$5:$H$304,'المخالفات والرسوم'!$C$5:$C$304,$A98,'المخالفات والرسوم'!$E$5:$E$304,"أخرى",'المخالفات والرسوم'!$A$5:$A$304,"&gt;="&amp;$F$3,'المخالفات والرسوم'!$A$5:$A$304,"&lt;"&amp;$H$3))</f>
        <v/>
      </c>
      <c r="N98" s="20">
        <f>IF($A98="","",SUMIFS('الصيانة'!$G$5:$G$204,'الصيانة'!$B$5:$B$204,$A98,'الصيانة'!$A$5:$A$204,"&gt;="&amp;$F$3,'الصيانة'!$A$5:$A$204,"&lt;"&amp;$H$3))</f>
        <v/>
      </c>
      <c r="O98" s="20">
        <f>IF($A98="","",G98+I98+J98+K98+L98+M98+N98)</f>
        <v/>
      </c>
      <c r="P98" s="20">
        <f>IF(OR($A98="",N(D98)=0),"",O98/D98)</f>
        <v/>
      </c>
    </row>
    <row r="99">
      <c r="A99" s="12">
        <f>IF(INDEX('السيارات'!$A$5:$A$104,93)="","",INDEX('السيارات'!$A$5:$A$104,93))</f>
        <v/>
      </c>
      <c r="B99" s="12">
        <f>IF($A99="","",IFERROR(VLOOKUP($A99,'السيارات'!$A$5:$F$104,6,FALSE),""))</f>
        <v/>
      </c>
      <c r="C99" s="26">
        <f>IF($A99="","",COUNTIFS('سجل الحركة'!$B$5:$B$1004,$A99,'سجل الحركة'!$A$5:$A$1004,"&gt;="&amp;$F$3,'سجل الحركة'!$A$5:$A$1004,"&lt;"&amp;$H$3))</f>
        <v/>
      </c>
      <c r="D99" s="15">
        <f>IF($A99="","",SUMIFS('سجل الحركة'!$N$5:$N$1004,'سجل الحركة'!$B$5:$B$1004,$A99,'سجل الحركة'!$A$5:$A$1004,"&gt;="&amp;$F$3,'سجل الحركة'!$A$5:$A$1004,"&lt;"&amp;$H$3))</f>
        <v/>
      </c>
      <c r="E99" s="15">
        <f>IF($A99="","",SUMIFS('سجل الحركة'!$O$5:$O$1004,'سجل الحركة'!$B$5:$B$1004,$A99,'سجل الحركة'!$A$5:$A$1004,"&gt;="&amp;$F$3,'سجل الحركة'!$A$5:$A$1004,"&lt;"&amp;$H$3))</f>
        <v/>
      </c>
      <c r="F99" s="27">
        <f>IF($A99="","",SUMIFS('الوقود'!$G$5:$G$304,'الوقود'!$B$5:$B$304,$A99,'الوقود'!$A$5:$A$304,"&gt;="&amp;$F$3,'الوقود'!$A$5:$A$304,"&lt;"&amp;$H$3))</f>
        <v/>
      </c>
      <c r="G99" s="20">
        <f>IF($A99="","",SUMIFS('الوقود'!$H$5:$H$304,'الوقود'!$B$5:$B$304,$A99,'الوقود'!$A$5:$A$304,"&gt;="&amp;$F$3,'الوقود'!$A$5:$A$304,"&lt;"&amp;$H$3))</f>
        <v/>
      </c>
      <c r="H99" s="28">
        <f>IF(OR($A99="",N(D99)=0,N(F99)=0),"",F99/D99*100)</f>
        <v/>
      </c>
      <c r="I99" s="20">
        <f>IF($A99="","",SUMIFS('المخالفات والرسوم'!$H$5:$H$304,'المخالفات والرسوم'!$C$5:$C$304,$A99,'المخالفات والرسوم'!$E$5:$E$304,"سالك",'المخالفات والرسوم'!$A$5:$A$304,"&gt;="&amp;$F$3,'المخالفات والرسوم'!$A$5:$A$304,"&lt;"&amp;$H$3))</f>
        <v/>
      </c>
      <c r="J99" s="20">
        <f>IF($A99="","",SUMIFS('المخالفات والرسوم'!$H$5:$H$304,'المخالفات والرسوم'!$C$5:$C$304,$A99,'المخالفات والرسوم'!$E$5:$E$304,"درب",'المخالفات والرسوم'!$A$5:$A$304,"&gt;="&amp;$F$3,'المخالفات والرسوم'!$A$5:$A$304,"&lt;"&amp;$H$3))</f>
        <v/>
      </c>
      <c r="K99" s="20">
        <f>IF($A99="","",SUMIFS('سجل الحركة'!$R$5:$R$1004,'سجل الحركة'!$B$5:$B$1004,$A99,'سجل الحركة'!$A$5:$A$1004,"&gt;="&amp;$F$3,'سجل الحركة'!$A$5:$A$1004,"&lt;"&amp;$H$3)+SUMIFS('المخالفات والرسوم'!$H$5:$H$304,'المخالفات والرسوم'!$C$5:$C$304,$A99,'المخالفات والرسوم'!$E$5:$E$304,"مواقف السيارات*",'المخالفات والرسوم'!$A$5:$A$304,"&gt;="&amp;$F$3,'المخالفات والرسوم'!$A$5:$A$304,"&lt;"&amp;$H$3))</f>
        <v/>
      </c>
      <c r="L99" s="20">
        <f>IF($A99="","",SUMIFS('المخالفات والرسوم'!$H$5:$H$304,'المخالفات والرسوم'!$C$5:$C$304,$A99,'المخالفات والرسوم'!$E$5:$E$304,"مخالفة مرورية",'المخالفات والرسوم'!$A$5:$A$304,"&gt;="&amp;$F$3,'المخالفات والرسوم'!$A$5:$A$304,"&lt;"&amp;$H$3))</f>
        <v/>
      </c>
      <c r="M99" s="20">
        <f>IF($A99="","",SUMIFS('المخالفات والرسوم'!$H$5:$H$304,'المخالفات والرسوم'!$C$5:$C$304,$A99,'المخالفات والرسوم'!$E$5:$E$304,"أخرى",'المخالفات والرسوم'!$A$5:$A$304,"&gt;="&amp;$F$3,'المخالفات والرسوم'!$A$5:$A$304,"&lt;"&amp;$H$3))</f>
        <v/>
      </c>
      <c r="N99" s="20">
        <f>IF($A99="","",SUMIFS('الصيانة'!$G$5:$G$204,'الصيانة'!$B$5:$B$204,$A99,'الصيانة'!$A$5:$A$204,"&gt;="&amp;$F$3,'الصيانة'!$A$5:$A$204,"&lt;"&amp;$H$3))</f>
        <v/>
      </c>
      <c r="O99" s="20">
        <f>IF($A99="","",G99+I99+J99+K99+L99+M99+N99)</f>
        <v/>
      </c>
      <c r="P99" s="20">
        <f>IF(OR($A99="",N(D99)=0),"",O99/D99)</f>
        <v/>
      </c>
    </row>
    <row r="100">
      <c r="A100" s="12">
        <f>IF(INDEX('السيارات'!$A$5:$A$104,94)="","",INDEX('السيارات'!$A$5:$A$104,94))</f>
        <v/>
      </c>
      <c r="B100" s="12">
        <f>IF($A100="","",IFERROR(VLOOKUP($A100,'السيارات'!$A$5:$F$104,6,FALSE),""))</f>
        <v/>
      </c>
      <c r="C100" s="26">
        <f>IF($A100="","",COUNTIFS('سجل الحركة'!$B$5:$B$1004,$A100,'سجل الحركة'!$A$5:$A$1004,"&gt;="&amp;$F$3,'سجل الحركة'!$A$5:$A$1004,"&lt;"&amp;$H$3))</f>
        <v/>
      </c>
      <c r="D100" s="15">
        <f>IF($A100="","",SUMIFS('سجل الحركة'!$N$5:$N$1004,'سجل الحركة'!$B$5:$B$1004,$A100,'سجل الحركة'!$A$5:$A$1004,"&gt;="&amp;$F$3,'سجل الحركة'!$A$5:$A$1004,"&lt;"&amp;$H$3))</f>
        <v/>
      </c>
      <c r="E100" s="15">
        <f>IF($A100="","",SUMIFS('سجل الحركة'!$O$5:$O$1004,'سجل الحركة'!$B$5:$B$1004,$A100,'سجل الحركة'!$A$5:$A$1004,"&gt;="&amp;$F$3,'سجل الحركة'!$A$5:$A$1004,"&lt;"&amp;$H$3))</f>
        <v/>
      </c>
      <c r="F100" s="27">
        <f>IF($A100="","",SUMIFS('الوقود'!$G$5:$G$304,'الوقود'!$B$5:$B$304,$A100,'الوقود'!$A$5:$A$304,"&gt;="&amp;$F$3,'الوقود'!$A$5:$A$304,"&lt;"&amp;$H$3))</f>
        <v/>
      </c>
      <c r="G100" s="20">
        <f>IF($A100="","",SUMIFS('الوقود'!$H$5:$H$304,'الوقود'!$B$5:$B$304,$A100,'الوقود'!$A$5:$A$304,"&gt;="&amp;$F$3,'الوقود'!$A$5:$A$304,"&lt;"&amp;$H$3))</f>
        <v/>
      </c>
      <c r="H100" s="28">
        <f>IF(OR($A100="",N(D100)=0,N(F100)=0),"",F100/D100*100)</f>
        <v/>
      </c>
      <c r="I100" s="20">
        <f>IF($A100="","",SUMIFS('المخالفات والرسوم'!$H$5:$H$304,'المخالفات والرسوم'!$C$5:$C$304,$A100,'المخالفات والرسوم'!$E$5:$E$304,"سالك",'المخالفات والرسوم'!$A$5:$A$304,"&gt;="&amp;$F$3,'المخالفات والرسوم'!$A$5:$A$304,"&lt;"&amp;$H$3))</f>
        <v/>
      </c>
      <c r="J100" s="20">
        <f>IF($A100="","",SUMIFS('المخالفات والرسوم'!$H$5:$H$304,'المخالفات والرسوم'!$C$5:$C$304,$A100,'المخالفات والرسوم'!$E$5:$E$304,"درب",'المخالفات والرسوم'!$A$5:$A$304,"&gt;="&amp;$F$3,'المخالفات والرسوم'!$A$5:$A$304,"&lt;"&amp;$H$3))</f>
        <v/>
      </c>
      <c r="K100" s="20">
        <f>IF($A100="","",SUMIFS('سجل الحركة'!$R$5:$R$1004,'سجل الحركة'!$B$5:$B$1004,$A100,'سجل الحركة'!$A$5:$A$1004,"&gt;="&amp;$F$3,'سجل الحركة'!$A$5:$A$1004,"&lt;"&amp;$H$3)+SUMIFS('المخالفات والرسوم'!$H$5:$H$304,'المخالفات والرسوم'!$C$5:$C$304,$A100,'المخالفات والرسوم'!$E$5:$E$304,"مواقف السيارات*",'المخالفات والرسوم'!$A$5:$A$304,"&gt;="&amp;$F$3,'المخالفات والرسوم'!$A$5:$A$304,"&lt;"&amp;$H$3))</f>
        <v/>
      </c>
      <c r="L100" s="20">
        <f>IF($A100="","",SUMIFS('المخالفات والرسوم'!$H$5:$H$304,'المخالفات والرسوم'!$C$5:$C$304,$A100,'المخالفات والرسوم'!$E$5:$E$304,"مخالفة مرورية",'المخالفات والرسوم'!$A$5:$A$304,"&gt;="&amp;$F$3,'المخالفات والرسوم'!$A$5:$A$304,"&lt;"&amp;$H$3))</f>
        <v/>
      </c>
      <c r="M100" s="20">
        <f>IF($A100="","",SUMIFS('المخالفات والرسوم'!$H$5:$H$304,'المخالفات والرسوم'!$C$5:$C$304,$A100,'المخالفات والرسوم'!$E$5:$E$304,"أخرى",'المخالفات والرسوم'!$A$5:$A$304,"&gt;="&amp;$F$3,'المخالفات والرسوم'!$A$5:$A$304,"&lt;"&amp;$H$3))</f>
        <v/>
      </c>
      <c r="N100" s="20">
        <f>IF($A100="","",SUMIFS('الصيانة'!$G$5:$G$204,'الصيانة'!$B$5:$B$204,$A100,'الصيانة'!$A$5:$A$204,"&gt;="&amp;$F$3,'الصيانة'!$A$5:$A$204,"&lt;"&amp;$H$3))</f>
        <v/>
      </c>
      <c r="O100" s="20">
        <f>IF($A100="","",G100+I100+J100+K100+L100+M100+N100)</f>
        <v/>
      </c>
      <c r="P100" s="20">
        <f>IF(OR($A100="",N(D100)=0),"",O100/D100)</f>
        <v/>
      </c>
    </row>
    <row r="101">
      <c r="A101" s="12">
        <f>IF(INDEX('السيارات'!$A$5:$A$104,95)="","",INDEX('السيارات'!$A$5:$A$104,95))</f>
        <v/>
      </c>
      <c r="B101" s="12">
        <f>IF($A101="","",IFERROR(VLOOKUP($A101,'السيارات'!$A$5:$F$104,6,FALSE),""))</f>
        <v/>
      </c>
      <c r="C101" s="26">
        <f>IF($A101="","",COUNTIFS('سجل الحركة'!$B$5:$B$1004,$A101,'سجل الحركة'!$A$5:$A$1004,"&gt;="&amp;$F$3,'سجل الحركة'!$A$5:$A$1004,"&lt;"&amp;$H$3))</f>
        <v/>
      </c>
      <c r="D101" s="15">
        <f>IF($A101="","",SUMIFS('سجل الحركة'!$N$5:$N$1004,'سجل الحركة'!$B$5:$B$1004,$A101,'سجل الحركة'!$A$5:$A$1004,"&gt;="&amp;$F$3,'سجل الحركة'!$A$5:$A$1004,"&lt;"&amp;$H$3))</f>
        <v/>
      </c>
      <c r="E101" s="15">
        <f>IF($A101="","",SUMIFS('سجل الحركة'!$O$5:$O$1004,'سجل الحركة'!$B$5:$B$1004,$A101,'سجل الحركة'!$A$5:$A$1004,"&gt;="&amp;$F$3,'سجل الحركة'!$A$5:$A$1004,"&lt;"&amp;$H$3))</f>
        <v/>
      </c>
      <c r="F101" s="27">
        <f>IF($A101="","",SUMIFS('الوقود'!$G$5:$G$304,'الوقود'!$B$5:$B$304,$A101,'الوقود'!$A$5:$A$304,"&gt;="&amp;$F$3,'الوقود'!$A$5:$A$304,"&lt;"&amp;$H$3))</f>
        <v/>
      </c>
      <c r="G101" s="20">
        <f>IF($A101="","",SUMIFS('الوقود'!$H$5:$H$304,'الوقود'!$B$5:$B$304,$A101,'الوقود'!$A$5:$A$304,"&gt;="&amp;$F$3,'الوقود'!$A$5:$A$304,"&lt;"&amp;$H$3))</f>
        <v/>
      </c>
      <c r="H101" s="28">
        <f>IF(OR($A101="",N(D101)=0,N(F101)=0),"",F101/D101*100)</f>
        <v/>
      </c>
      <c r="I101" s="20">
        <f>IF($A101="","",SUMIFS('المخالفات والرسوم'!$H$5:$H$304,'المخالفات والرسوم'!$C$5:$C$304,$A101,'المخالفات والرسوم'!$E$5:$E$304,"سالك",'المخالفات والرسوم'!$A$5:$A$304,"&gt;="&amp;$F$3,'المخالفات والرسوم'!$A$5:$A$304,"&lt;"&amp;$H$3))</f>
        <v/>
      </c>
      <c r="J101" s="20">
        <f>IF($A101="","",SUMIFS('المخالفات والرسوم'!$H$5:$H$304,'المخالفات والرسوم'!$C$5:$C$304,$A101,'المخالفات والرسوم'!$E$5:$E$304,"درب",'المخالفات والرسوم'!$A$5:$A$304,"&gt;="&amp;$F$3,'المخالفات والرسوم'!$A$5:$A$304,"&lt;"&amp;$H$3))</f>
        <v/>
      </c>
      <c r="K101" s="20">
        <f>IF($A101="","",SUMIFS('سجل الحركة'!$R$5:$R$1004,'سجل الحركة'!$B$5:$B$1004,$A101,'سجل الحركة'!$A$5:$A$1004,"&gt;="&amp;$F$3,'سجل الحركة'!$A$5:$A$1004,"&lt;"&amp;$H$3)+SUMIFS('المخالفات والرسوم'!$H$5:$H$304,'المخالفات والرسوم'!$C$5:$C$304,$A101,'المخالفات والرسوم'!$E$5:$E$304,"مواقف السيارات*",'المخالفات والرسوم'!$A$5:$A$304,"&gt;="&amp;$F$3,'المخالفات والرسوم'!$A$5:$A$304,"&lt;"&amp;$H$3))</f>
        <v/>
      </c>
      <c r="L101" s="20">
        <f>IF($A101="","",SUMIFS('المخالفات والرسوم'!$H$5:$H$304,'المخالفات والرسوم'!$C$5:$C$304,$A101,'المخالفات والرسوم'!$E$5:$E$304,"مخالفة مرورية",'المخالفات والرسوم'!$A$5:$A$304,"&gt;="&amp;$F$3,'المخالفات والرسوم'!$A$5:$A$304,"&lt;"&amp;$H$3))</f>
        <v/>
      </c>
      <c r="M101" s="20">
        <f>IF($A101="","",SUMIFS('المخالفات والرسوم'!$H$5:$H$304,'المخالفات والرسوم'!$C$5:$C$304,$A101,'المخالفات والرسوم'!$E$5:$E$304,"أخرى",'المخالفات والرسوم'!$A$5:$A$304,"&gt;="&amp;$F$3,'المخالفات والرسوم'!$A$5:$A$304,"&lt;"&amp;$H$3))</f>
        <v/>
      </c>
      <c r="N101" s="20">
        <f>IF($A101="","",SUMIFS('الصيانة'!$G$5:$G$204,'الصيانة'!$B$5:$B$204,$A101,'الصيانة'!$A$5:$A$204,"&gt;="&amp;$F$3,'الصيانة'!$A$5:$A$204,"&lt;"&amp;$H$3))</f>
        <v/>
      </c>
      <c r="O101" s="20">
        <f>IF($A101="","",G101+I101+J101+K101+L101+M101+N101)</f>
        <v/>
      </c>
      <c r="P101" s="20">
        <f>IF(OR($A101="",N(D101)=0),"",O101/D101)</f>
        <v/>
      </c>
    </row>
    <row r="102">
      <c r="A102" s="12">
        <f>IF(INDEX('السيارات'!$A$5:$A$104,96)="","",INDEX('السيارات'!$A$5:$A$104,96))</f>
        <v/>
      </c>
      <c r="B102" s="12">
        <f>IF($A102="","",IFERROR(VLOOKUP($A102,'السيارات'!$A$5:$F$104,6,FALSE),""))</f>
        <v/>
      </c>
      <c r="C102" s="26">
        <f>IF($A102="","",COUNTIFS('سجل الحركة'!$B$5:$B$1004,$A102,'سجل الحركة'!$A$5:$A$1004,"&gt;="&amp;$F$3,'سجل الحركة'!$A$5:$A$1004,"&lt;"&amp;$H$3))</f>
        <v/>
      </c>
      <c r="D102" s="15">
        <f>IF($A102="","",SUMIFS('سجل الحركة'!$N$5:$N$1004,'سجل الحركة'!$B$5:$B$1004,$A102,'سجل الحركة'!$A$5:$A$1004,"&gt;="&amp;$F$3,'سجل الحركة'!$A$5:$A$1004,"&lt;"&amp;$H$3))</f>
        <v/>
      </c>
      <c r="E102" s="15">
        <f>IF($A102="","",SUMIFS('سجل الحركة'!$O$5:$O$1004,'سجل الحركة'!$B$5:$B$1004,$A102,'سجل الحركة'!$A$5:$A$1004,"&gt;="&amp;$F$3,'سجل الحركة'!$A$5:$A$1004,"&lt;"&amp;$H$3))</f>
        <v/>
      </c>
      <c r="F102" s="27">
        <f>IF($A102="","",SUMIFS('الوقود'!$G$5:$G$304,'الوقود'!$B$5:$B$304,$A102,'الوقود'!$A$5:$A$304,"&gt;="&amp;$F$3,'الوقود'!$A$5:$A$304,"&lt;"&amp;$H$3))</f>
        <v/>
      </c>
      <c r="G102" s="20">
        <f>IF($A102="","",SUMIFS('الوقود'!$H$5:$H$304,'الوقود'!$B$5:$B$304,$A102,'الوقود'!$A$5:$A$304,"&gt;="&amp;$F$3,'الوقود'!$A$5:$A$304,"&lt;"&amp;$H$3))</f>
        <v/>
      </c>
      <c r="H102" s="28">
        <f>IF(OR($A102="",N(D102)=0,N(F102)=0),"",F102/D102*100)</f>
        <v/>
      </c>
      <c r="I102" s="20">
        <f>IF($A102="","",SUMIFS('المخالفات والرسوم'!$H$5:$H$304,'المخالفات والرسوم'!$C$5:$C$304,$A102,'المخالفات والرسوم'!$E$5:$E$304,"سالك",'المخالفات والرسوم'!$A$5:$A$304,"&gt;="&amp;$F$3,'المخالفات والرسوم'!$A$5:$A$304,"&lt;"&amp;$H$3))</f>
        <v/>
      </c>
      <c r="J102" s="20">
        <f>IF($A102="","",SUMIFS('المخالفات والرسوم'!$H$5:$H$304,'المخالفات والرسوم'!$C$5:$C$304,$A102,'المخالفات والرسوم'!$E$5:$E$304,"درب",'المخالفات والرسوم'!$A$5:$A$304,"&gt;="&amp;$F$3,'المخالفات والرسوم'!$A$5:$A$304,"&lt;"&amp;$H$3))</f>
        <v/>
      </c>
      <c r="K102" s="20">
        <f>IF($A102="","",SUMIFS('سجل الحركة'!$R$5:$R$1004,'سجل الحركة'!$B$5:$B$1004,$A102,'سجل الحركة'!$A$5:$A$1004,"&gt;="&amp;$F$3,'سجل الحركة'!$A$5:$A$1004,"&lt;"&amp;$H$3)+SUMIFS('المخالفات والرسوم'!$H$5:$H$304,'المخالفات والرسوم'!$C$5:$C$304,$A102,'المخالفات والرسوم'!$E$5:$E$304,"مواقف السيارات*",'المخالفات والرسوم'!$A$5:$A$304,"&gt;="&amp;$F$3,'المخالفات والرسوم'!$A$5:$A$304,"&lt;"&amp;$H$3))</f>
        <v/>
      </c>
      <c r="L102" s="20">
        <f>IF($A102="","",SUMIFS('المخالفات والرسوم'!$H$5:$H$304,'المخالفات والرسوم'!$C$5:$C$304,$A102,'المخالفات والرسوم'!$E$5:$E$304,"مخالفة مرورية",'المخالفات والرسوم'!$A$5:$A$304,"&gt;="&amp;$F$3,'المخالفات والرسوم'!$A$5:$A$304,"&lt;"&amp;$H$3))</f>
        <v/>
      </c>
      <c r="M102" s="20">
        <f>IF($A102="","",SUMIFS('المخالفات والرسوم'!$H$5:$H$304,'المخالفات والرسوم'!$C$5:$C$304,$A102,'المخالفات والرسوم'!$E$5:$E$304,"أخرى",'المخالفات والرسوم'!$A$5:$A$304,"&gt;="&amp;$F$3,'المخالفات والرسوم'!$A$5:$A$304,"&lt;"&amp;$H$3))</f>
        <v/>
      </c>
      <c r="N102" s="20">
        <f>IF($A102="","",SUMIFS('الصيانة'!$G$5:$G$204,'الصيانة'!$B$5:$B$204,$A102,'الصيانة'!$A$5:$A$204,"&gt;="&amp;$F$3,'الصيانة'!$A$5:$A$204,"&lt;"&amp;$H$3))</f>
        <v/>
      </c>
      <c r="O102" s="20">
        <f>IF($A102="","",G102+I102+J102+K102+L102+M102+N102)</f>
        <v/>
      </c>
      <c r="P102" s="20">
        <f>IF(OR($A102="",N(D102)=0),"",O102/D102)</f>
        <v/>
      </c>
    </row>
    <row r="103">
      <c r="A103" s="12">
        <f>IF(INDEX('السيارات'!$A$5:$A$104,97)="","",INDEX('السيارات'!$A$5:$A$104,97))</f>
        <v/>
      </c>
      <c r="B103" s="12">
        <f>IF($A103="","",IFERROR(VLOOKUP($A103,'السيارات'!$A$5:$F$104,6,FALSE),""))</f>
        <v/>
      </c>
      <c r="C103" s="26">
        <f>IF($A103="","",COUNTIFS('سجل الحركة'!$B$5:$B$1004,$A103,'سجل الحركة'!$A$5:$A$1004,"&gt;="&amp;$F$3,'سجل الحركة'!$A$5:$A$1004,"&lt;"&amp;$H$3))</f>
        <v/>
      </c>
      <c r="D103" s="15">
        <f>IF($A103="","",SUMIFS('سجل الحركة'!$N$5:$N$1004,'سجل الحركة'!$B$5:$B$1004,$A103,'سجل الحركة'!$A$5:$A$1004,"&gt;="&amp;$F$3,'سجل الحركة'!$A$5:$A$1004,"&lt;"&amp;$H$3))</f>
        <v/>
      </c>
      <c r="E103" s="15">
        <f>IF($A103="","",SUMIFS('سجل الحركة'!$O$5:$O$1004,'سجل الحركة'!$B$5:$B$1004,$A103,'سجل الحركة'!$A$5:$A$1004,"&gt;="&amp;$F$3,'سجل الحركة'!$A$5:$A$1004,"&lt;"&amp;$H$3))</f>
        <v/>
      </c>
      <c r="F103" s="27">
        <f>IF($A103="","",SUMIFS('الوقود'!$G$5:$G$304,'الوقود'!$B$5:$B$304,$A103,'الوقود'!$A$5:$A$304,"&gt;="&amp;$F$3,'الوقود'!$A$5:$A$304,"&lt;"&amp;$H$3))</f>
        <v/>
      </c>
      <c r="G103" s="20">
        <f>IF($A103="","",SUMIFS('الوقود'!$H$5:$H$304,'الوقود'!$B$5:$B$304,$A103,'الوقود'!$A$5:$A$304,"&gt;="&amp;$F$3,'الوقود'!$A$5:$A$304,"&lt;"&amp;$H$3))</f>
        <v/>
      </c>
      <c r="H103" s="28">
        <f>IF(OR($A103="",N(D103)=0,N(F103)=0),"",F103/D103*100)</f>
        <v/>
      </c>
      <c r="I103" s="20">
        <f>IF($A103="","",SUMIFS('المخالفات والرسوم'!$H$5:$H$304,'المخالفات والرسوم'!$C$5:$C$304,$A103,'المخالفات والرسوم'!$E$5:$E$304,"سالك",'المخالفات والرسوم'!$A$5:$A$304,"&gt;="&amp;$F$3,'المخالفات والرسوم'!$A$5:$A$304,"&lt;"&amp;$H$3))</f>
        <v/>
      </c>
      <c r="J103" s="20">
        <f>IF($A103="","",SUMIFS('المخالفات والرسوم'!$H$5:$H$304,'المخالفات والرسوم'!$C$5:$C$304,$A103,'المخالفات والرسوم'!$E$5:$E$304,"درب",'المخالفات والرسوم'!$A$5:$A$304,"&gt;="&amp;$F$3,'المخالفات والرسوم'!$A$5:$A$304,"&lt;"&amp;$H$3))</f>
        <v/>
      </c>
      <c r="K103" s="20">
        <f>IF($A103="","",SUMIFS('سجل الحركة'!$R$5:$R$1004,'سجل الحركة'!$B$5:$B$1004,$A103,'سجل الحركة'!$A$5:$A$1004,"&gt;="&amp;$F$3,'سجل الحركة'!$A$5:$A$1004,"&lt;"&amp;$H$3)+SUMIFS('المخالفات والرسوم'!$H$5:$H$304,'المخالفات والرسوم'!$C$5:$C$304,$A103,'المخالفات والرسوم'!$E$5:$E$304,"مواقف السيارات*",'المخالفات والرسوم'!$A$5:$A$304,"&gt;="&amp;$F$3,'المخالفات والرسوم'!$A$5:$A$304,"&lt;"&amp;$H$3))</f>
        <v/>
      </c>
      <c r="L103" s="20">
        <f>IF($A103="","",SUMIFS('المخالفات والرسوم'!$H$5:$H$304,'المخالفات والرسوم'!$C$5:$C$304,$A103,'المخالفات والرسوم'!$E$5:$E$304,"مخالفة مرورية",'المخالفات والرسوم'!$A$5:$A$304,"&gt;="&amp;$F$3,'المخالفات والرسوم'!$A$5:$A$304,"&lt;"&amp;$H$3))</f>
        <v/>
      </c>
      <c r="M103" s="20">
        <f>IF($A103="","",SUMIFS('المخالفات والرسوم'!$H$5:$H$304,'المخالفات والرسوم'!$C$5:$C$304,$A103,'المخالفات والرسوم'!$E$5:$E$304,"أخرى",'المخالفات والرسوم'!$A$5:$A$304,"&gt;="&amp;$F$3,'المخالفات والرسوم'!$A$5:$A$304,"&lt;"&amp;$H$3))</f>
        <v/>
      </c>
      <c r="N103" s="20">
        <f>IF($A103="","",SUMIFS('الصيانة'!$G$5:$G$204,'الصيانة'!$B$5:$B$204,$A103,'الصيانة'!$A$5:$A$204,"&gt;="&amp;$F$3,'الصيانة'!$A$5:$A$204,"&lt;"&amp;$H$3))</f>
        <v/>
      </c>
      <c r="O103" s="20">
        <f>IF($A103="","",G103+I103+J103+K103+L103+M103+N103)</f>
        <v/>
      </c>
      <c r="P103" s="20">
        <f>IF(OR($A103="",N(D103)=0),"",O103/D103)</f>
        <v/>
      </c>
    </row>
    <row r="104">
      <c r="A104" s="12">
        <f>IF(INDEX('السيارات'!$A$5:$A$104,98)="","",INDEX('السيارات'!$A$5:$A$104,98))</f>
        <v/>
      </c>
      <c r="B104" s="12">
        <f>IF($A104="","",IFERROR(VLOOKUP($A104,'السيارات'!$A$5:$F$104,6,FALSE),""))</f>
        <v/>
      </c>
      <c r="C104" s="26">
        <f>IF($A104="","",COUNTIFS('سجل الحركة'!$B$5:$B$1004,$A104,'سجل الحركة'!$A$5:$A$1004,"&gt;="&amp;$F$3,'سجل الحركة'!$A$5:$A$1004,"&lt;"&amp;$H$3))</f>
        <v/>
      </c>
      <c r="D104" s="15">
        <f>IF($A104="","",SUMIFS('سجل الحركة'!$N$5:$N$1004,'سجل الحركة'!$B$5:$B$1004,$A104,'سجل الحركة'!$A$5:$A$1004,"&gt;="&amp;$F$3,'سجل الحركة'!$A$5:$A$1004,"&lt;"&amp;$H$3))</f>
        <v/>
      </c>
      <c r="E104" s="15">
        <f>IF($A104="","",SUMIFS('سجل الحركة'!$O$5:$O$1004,'سجل الحركة'!$B$5:$B$1004,$A104,'سجل الحركة'!$A$5:$A$1004,"&gt;="&amp;$F$3,'سجل الحركة'!$A$5:$A$1004,"&lt;"&amp;$H$3))</f>
        <v/>
      </c>
      <c r="F104" s="27">
        <f>IF($A104="","",SUMIFS('الوقود'!$G$5:$G$304,'الوقود'!$B$5:$B$304,$A104,'الوقود'!$A$5:$A$304,"&gt;="&amp;$F$3,'الوقود'!$A$5:$A$304,"&lt;"&amp;$H$3))</f>
        <v/>
      </c>
      <c r="G104" s="20">
        <f>IF($A104="","",SUMIFS('الوقود'!$H$5:$H$304,'الوقود'!$B$5:$B$304,$A104,'الوقود'!$A$5:$A$304,"&gt;="&amp;$F$3,'الوقود'!$A$5:$A$304,"&lt;"&amp;$H$3))</f>
        <v/>
      </c>
      <c r="H104" s="28">
        <f>IF(OR($A104="",N(D104)=0,N(F104)=0),"",F104/D104*100)</f>
        <v/>
      </c>
      <c r="I104" s="20">
        <f>IF($A104="","",SUMIFS('المخالفات والرسوم'!$H$5:$H$304,'المخالفات والرسوم'!$C$5:$C$304,$A104,'المخالفات والرسوم'!$E$5:$E$304,"سالك",'المخالفات والرسوم'!$A$5:$A$304,"&gt;="&amp;$F$3,'المخالفات والرسوم'!$A$5:$A$304,"&lt;"&amp;$H$3))</f>
        <v/>
      </c>
      <c r="J104" s="20">
        <f>IF($A104="","",SUMIFS('المخالفات والرسوم'!$H$5:$H$304,'المخالفات والرسوم'!$C$5:$C$304,$A104,'المخالفات والرسوم'!$E$5:$E$304,"درب",'المخالفات والرسوم'!$A$5:$A$304,"&gt;="&amp;$F$3,'المخالفات والرسوم'!$A$5:$A$304,"&lt;"&amp;$H$3))</f>
        <v/>
      </c>
      <c r="K104" s="20">
        <f>IF($A104="","",SUMIFS('سجل الحركة'!$R$5:$R$1004,'سجل الحركة'!$B$5:$B$1004,$A104,'سجل الحركة'!$A$5:$A$1004,"&gt;="&amp;$F$3,'سجل الحركة'!$A$5:$A$1004,"&lt;"&amp;$H$3)+SUMIFS('المخالفات والرسوم'!$H$5:$H$304,'المخالفات والرسوم'!$C$5:$C$304,$A104,'المخالفات والرسوم'!$E$5:$E$304,"مواقف السيارات*",'المخالفات والرسوم'!$A$5:$A$304,"&gt;="&amp;$F$3,'المخالفات والرسوم'!$A$5:$A$304,"&lt;"&amp;$H$3))</f>
        <v/>
      </c>
      <c r="L104" s="20">
        <f>IF($A104="","",SUMIFS('المخالفات والرسوم'!$H$5:$H$304,'المخالفات والرسوم'!$C$5:$C$304,$A104,'المخالفات والرسوم'!$E$5:$E$304,"مخالفة مرورية",'المخالفات والرسوم'!$A$5:$A$304,"&gt;="&amp;$F$3,'المخالفات والرسوم'!$A$5:$A$304,"&lt;"&amp;$H$3))</f>
        <v/>
      </c>
      <c r="M104" s="20">
        <f>IF($A104="","",SUMIFS('المخالفات والرسوم'!$H$5:$H$304,'المخالفات والرسوم'!$C$5:$C$304,$A104,'المخالفات والرسوم'!$E$5:$E$304,"أخرى",'المخالفات والرسوم'!$A$5:$A$304,"&gt;="&amp;$F$3,'المخالفات والرسوم'!$A$5:$A$304,"&lt;"&amp;$H$3))</f>
        <v/>
      </c>
      <c r="N104" s="20">
        <f>IF($A104="","",SUMIFS('الصيانة'!$G$5:$G$204,'الصيانة'!$B$5:$B$204,$A104,'الصيانة'!$A$5:$A$204,"&gt;="&amp;$F$3,'الصيانة'!$A$5:$A$204,"&lt;"&amp;$H$3))</f>
        <v/>
      </c>
      <c r="O104" s="20">
        <f>IF($A104="","",G104+I104+J104+K104+L104+M104+N104)</f>
        <v/>
      </c>
      <c r="P104" s="20">
        <f>IF(OR($A104="",N(D104)=0),"",O104/D104)</f>
        <v/>
      </c>
    </row>
    <row r="105">
      <c r="A105" s="12">
        <f>IF(INDEX('السيارات'!$A$5:$A$104,99)="","",INDEX('السيارات'!$A$5:$A$104,99))</f>
        <v/>
      </c>
      <c r="B105" s="12">
        <f>IF($A105="","",IFERROR(VLOOKUP($A105,'السيارات'!$A$5:$F$104,6,FALSE),""))</f>
        <v/>
      </c>
      <c r="C105" s="26">
        <f>IF($A105="","",COUNTIFS('سجل الحركة'!$B$5:$B$1004,$A105,'سجل الحركة'!$A$5:$A$1004,"&gt;="&amp;$F$3,'سجل الحركة'!$A$5:$A$1004,"&lt;"&amp;$H$3))</f>
        <v/>
      </c>
      <c r="D105" s="15">
        <f>IF($A105="","",SUMIFS('سجل الحركة'!$N$5:$N$1004,'سجل الحركة'!$B$5:$B$1004,$A105,'سجل الحركة'!$A$5:$A$1004,"&gt;="&amp;$F$3,'سجل الحركة'!$A$5:$A$1004,"&lt;"&amp;$H$3))</f>
        <v/>
      </c>
      <c r="E105" s="15">
        <f>IF($A105="","",SUMIFS('سجل الحركة'!$O$5:$O$1004,'سجل الحركة'!$B$5:$B$1004,$A105,'سجل الحركة'!$A$5:$A$1004,"&gt;="&amp;$F$3,'سجل الحركة'!$A$5:$A$1004,"&lt;"&amp;$H$3))</f>
        <v/>
      </c>
      <c r="F105" s="27">
        <f>IF($A105="","",SUMIFS('الوقود'!$G$5:$G$304,'الوقود'!$B$5:$B$304,$A105,'الوقود'!$A$5:$A$304,"&gt;="&amp;$F$3,'الوقود'!$A$5:$A$304,"&lt;"&amp;$H$3))</f>
        <v/>
      </c>
      <c r="G105" s="20">
        <f>IF($A105="","",SUMIFS('الوقود'!$H$5:$H$304,'الوقود'!$B$5:$B$304,$A105,'الوقود'!$A$5:$A$304,"&gt;="&amp;$F$3,'الوقود'!$A$5:$A$304,"&lt;"&amp;$H$3))</f>
        <v/>
      </c>
      <c r="H105" s="28">
        <f>IF(OR($A105="",N(D105)=0,N(F105)=0),"",F105/D105*100)</f>
        <v/>
      </c>
      <c r="I105" s="20">
        <f>IF($A105="","",SUMIFS('المخالفات والرسوم'!$H$5:$H$304,'المخالفات والرسوم'!$C$5:$C$304,$A105,'المخالفات والرسوم'!$E$5:$E$304,"سالك",'المخالفات والرسوم'!$A$5:$A$304,"&gt;="&amp;$F$3,'المخالفات والرسوم'!$A$5:$A$304,"&lt;"&amp;$H$3))</f>
        <v/>
      </c>
      <c r="J105" s="20">
        <f>IF($A105="","",SUMIFS('المخالفات والرسوم'!$H$5:$H$304,'المخالفات والرسوم'!$C$5:$C$304,$A105,'المخالفات والرسوم'!$E$5:$E$304,"درب",'المخالفات والرسوم'!$A$5:$A$304,"&gt;="&amp;$F$3,'المخالفات والرسوم'!$A$5:$A$304,"&lt;"&amp;$H$3))</f>
        <v/>
      </c>
      <c r="K105" s="20">
        <f>IF($A105="","",SUMIFS('سجل الحركة'!$R$5:$R$1004,'سجل الحركة'!$B$5:$B$1004,$A105,'سجل الحركة'!$A$5:$A$1004,"&gt;="&amp;$F$3,'سجل الحركة'!$A$5:$A$1004,"&lt;"&amp;$H$3)+SUMIFS('المخالفات والرسوم'!$H$5:$H$304,'المخالفات والرسوم'!$C$5:$C$304,$A105,'المخالفات والرسوم'!$E$5:$E$304,"مواقف السيارات*",'المخالفات والرسوم'!$A$5:$A$304,"&gt;="&amp;$F$3,'المخالفات والرسوم'!$A$5:$A$304,"&lt;"&amp;$H$3))</f>
        <v/>
      </c>
      <c r="L105" s="20">
        <f>IF($A105="","",SUMIFS('المخالفات والرسوم'!$H$5:$H$304,'المخالفات والرسوم'!$C$5:$C$304,$A105,'المخالفات والرسوم'!$E$5:$E$304,"مخالفة مرورية",'المخالفات والرسوم'!$A$5:$A$304,"&gt;="&amp;$F$3,'المخالفات والرسوم'!$A$5:$A$304,"&lt;"&amp;$H$3))</f>
        <v/>
      </c>
      <c r="M105" s="20">
        <f>IF($A105="","",SUMIFS('المخالفات والرسوم'!$H$5:$H$304,'المخالفات والرسوم'!$C$5:$C$304,$A105,'المخالفات والرسوم'!$E$5:$E$304,"أخرى",'المخالفات والرسوم'!$A$5:$A$304,"&gt;="&amp;$F$3,'المخالفات والرسوم'!$A$5:$A$304,"&lt;"&amp;$H$3))</f>
        <v/>
      </c>
      <c r="N105" s="20">
        <f>IF($A105="","",SUMIFS('الصيانة'!$G$5:$G$204,'الصيانة'!$B$5:$B$204,$A105,'الصيانة'!$A$5:$A$204,"&gt;="&amp;$F$3,'الصيانة'!$A$5:$A$204,"&lt;"&amp;$H$3))</f>
        <v/>
      </c>
      <c r="O105" s="20">
        <f>IF($A105="","",G105+I105+J105+K105+L105+M105+N105)</f>
        <v/>
      </c>
      <c r="P105" s="20">
        <f>IF(OR($A105="",N(D105)=0),"",O105/D105)</f>
        <v/>
      </c>
    </row>
    <row r="106">
      <c r="A106" s="12">
        <f>IF(INDEX('السيارات'!$A$5:$A$104,100)="","",INDEX('السيارات'!$A$5:$A$104,100))</f>
        <v/>
      </c>
      <c r="B106" s="12">
        <f>IF($A106="","",IFERROR(VLOOKUP($A106,'السيارات'!$A$5:$F$104,6,FALSE),""))</f>
        <v/>
      </c>
      <c r="C106" s="26">
        <f>IF($A106="","",COUNTIFS('سجل الحركة'!$B$5:$B$1004,$A106,'سجل الحركة'!$A$5:$A$1004,"&gt;="&amp;$F$3,'سجل الحركة'!$A$5:$A$1004,"&lt;"&amp;$H$3))</f>
        <v/>
      </c>
      <c r="D106" s="15">
        <f>IF($A106="","",SUMIFS('سجل الحركة'!$N$5:$N$1004,'سجل الحركة'!$B$5:$B$1004,$A106,'سجل الحركة'!$A$5:$A$1004,"&gt;="&amp;$F$3,'سجل الحركة'!$A$5:$A$1004,"&lt;"&amp;$H$3))</f>
        <v/>
      </c>
      <c r="E106" s="15">
        <f>IF($A106="","",SUMIFS('سجل الحركة'!$O$5:$O$1004,'سجل الحركة'!$B$5:$B$1004,$A106,'سجل الحركة'!$A$5:$A$1004,"&gt;="&amp;$F$3,'سجل الحركة'!$A$5:$A$1004,"&lt;"&amp;$H$3))</f>
        <v/>
      </c>
      <c r="F106" s="27">
        <f>IF($A106="","",SUMIFS('الوقود'!$G$5:$G$304,'الوقود'!$B$5:$B$304,$A106,'الوقود'!$A$5:$A$304,"&gt;="&amp;$F$3,'الوقود'!$A$5:$A$304,"&lt;"&amp;$H$3))</f>
        <v/>
      </c>
      <c r="G106" s="20">
        <f>IF($A106="","",SUMIFS('الوقود'!$H$5:$H$304,'الوقود'!$B$5:$B$304,$A106,'الوقود'!$A$5:$A$304,"&gt;="&amp;$F$3,'الوقود'!$A$5:$A$304,"&lt;"&amp;$H$3))</f>
        <v/>
      </c>
      <c r="H106" s="28">
        <f>IF(OR($A106="",N(D106)=0,N(F106)=0),"",F106/D106*100)</f>
        <v/>
      </c>
      <c r="I106" s="20">
        <f>IF($A106="","",SUMIFS('المخالفات والرسوم'!$H$5:$H$304,'المخالفات والرسوم'!$C$5:$C$304,$A106,'المخالفات والرسوم'!$E$5:$E$304,"سالك",'المخالفات والرسوم'!$A$5:$A$304,"&gt;="&amp;$F$3,'المخالفات والرسوم'!$A$5:$A$304,"&lt;"&amp;$H$3))</f>
        <v/>
      </c>
      <c r="J106" s="20">
        <f>IF($A106="","",SUMIFS('المخالفات والرسوم'!$H$5:$H$304,'المخالفات والرسوم'!$C$5:$C$304,$A106,'المخالفات والرسوم'!$E$5:$E$304,"درب",'المخالفات والرسوم'!$A$5:$A$304,"&gt;="&amp;$F$3,'المخالفات والرسوم'!$A$5:$A$304,"&lt;"&amp;$H$3))</f>
        <v/>
      </c>
      <c r="K106" s="20">
        <f>IF($A106="","",SUMIFS('سجل الحركة'!$R$5:$R$1004,'سجل الحركة'!$B$5:$B$1004,$A106,'سجل الحركة'!$A$5:$A$1004,"&gt;="&amp;$F$3,'سجل الحركة'!$A$5:$A$1004,"&lt;"&amp;$H$3)+SUMIFS('المخالفات والرسوم'!$H$5:$H$304,'المخالفات والرسوم'!$C$5:$C$304,$A106,'المخالفات والرسوم'!$E$5:$E$304,"مواقف السيارات*",'المخالفات والرسوم'!$A$5:$A$304,"&gt;="&amp;$F$3,'المخالفات والرسوم'!$A$5:$A$304,"&lt;"&amp;$H$3))</f>
        <v/>
      </c>
      <c r="L106" s="20">
        <f>IF($A106="","",SUMIFS('المخالفات والرسوم'!$H$5:$H$304,'المخالفات والرسوم'!$C$5:$C$304,$A106,'المخالفات والرسوم'!$E$5:$E$304,"مخالفة مرورية",'المخالفات والرسوم'!$A$5:$A$304,"&gt;="&amp;$F$3,'المخالفات والرسوم'!$A$5:$A$304,"&lt;"&amp;$H$3))</f>
        <v/>
      </c>
      <c r="M106" s="20">
        <f>IF($A106="","",SUMIFS('المخالفات والرسوم'!$H$5:$H$304,'المخالفات والرسوم'!$C$5:$C$304,$A106,'المخالفات والرسوم'!$E$5:$E$304,"أخرى",'المخالفات والرسوم'!$A$5:$A$304,"&gt;="&amp;$F$3,'المخالفات والرسوم'!$A$5:$A$304,"&lt;"&amp;$H$3))</f>
        <v/>
      </c>
      <c r="N106" s="20">
        <f>IF($A106="","",SUMIFS('الصيانة'!$G$5:$G$204,'الصيانة'!$B$5:$B$204,$A106,'الصيانة'!$A$5:$A$204,"&gt;="&amp;$F$3,'الصيانة'!$A$5:$A$204,"&lt;"&amp;$H$3))</f>
        <v/>
      </c>
      <c r="O106" s="20">
        <f>IF($A106="","",G106+I106+J106+K106+L106+M106+N106)</f>
        <v/>
      </c>
      <c r="P106" s="20">
        <f>IF(OR($A106="",N(D106)=0),"",O106/D106)</f>
        <v/>
      </c>
    </row>
    <row r="107">
      <c r="A107" s="29" t="inlineStr">
        <is>
          <t>الإجمالي</t>
        </is>
      </c>
      <c r="B107" s="30" t="n"/>
      <c r="C107" s="31">
        <f>SUM(C7:C106)</f>
        <v/>
      </c>
      <c r="D107" s="32">
        <f>SUM(D7:D106)</f>
        <v/>
      </c>
      <c r="E107" s="32">
        <f>SUM(E7:E106)</f>
        <v/>
      </c>
      <c r="F107" s="33">
        <f>SUM(F7:F106)</f>
        <v/>
      </c>
      <c r="G107" s="34">
        <f>SUM(G7:G106)</f>
        <v/>
      </c>
      <c r="H107" s="35">
        <f>IF(OR(N(D107)=0,N(F107)=0),"",F107/D107*100)</f>
        <v/>
      </c>
      <c r="I107" s="34">
        <f>SUM(I7:I106)</f>
        <v/>
      </c>
      <c r="J107" s="34">
        <f>SUM(J7:J106)</f>
        <v/>
      </c>
      <c r="K107" s="34">
        <f>SUM(K7:K106)</f>
        <v/>
      </c>
      <c r="L107" s="34">
        <f>SUM(L7:L106)</f>
        <v/>
      </c>
      <c r="M107" s="34">
        <f>SUM(M7:M106)</f>
        <v/>
      </c>
      <c r="N107" s="34">
        <f>SUM(N7:N106)</f>
        <v/>
      </c>
      <c r="O107" s="34">
        <f>SUM(O7:O106)</f>
        <v/>
      </c>
      <c r="P107" s="34">
        <f>IF(N(D107)=0,"",O107/D107)</f>
        <v/>
      </c>
    </row>
    <row r="109" ht="20" customHeight="1">
      <c r="A109" s="25" t="inlineStr">
        <is>
          <t>حسب السائق</t>
        </is>
      </c>
    </row>
    <row r="110" ht="34" customHeight="1">
      <c r="A110" s="9" t="inlineStr">
        <is>
          <t>السائق</t>
        </is>
      </c>
      <c r="B110" s="9" t="inlineStr">
        <is>
          <t>الرحلات</t>
        </is>
      </c>
      <c r="C110" s="9" t="inlineStr">
        <is>
          <t>الكيلومترات</t>
        </is>
      </c>
      <c r="D110" s="9" t="inlineStr">
        <is>
          <t>المخالفات والرسوم (عدد)</t>
        </is>
      </c>
      <c r="E110" s="9" t="inlineStr">
        <is>
          <t>المخالفات والرسوم (درهم)</t>
        </is>
      </c>
      <c r="F110" s="9" t="inlineStr">
        <is>
          <t>منها مخالفات مرورية (درهم)</t>
        </is>
      </c>
    </row>
    <row r="111">
      <c r="A111" s="12">
        <f>IF(INDEX('السائقون'!$A$5:$A$154,1)="","",INDEX('السائقون'!$A$5:$A$154,1))</f>
        <v/>
      </c>
      <c r="B111" s="26">
        <f>IF($A111="","",COUNTIFS('سجل الحركة'!$D$5:$D$1004,$A111,'سجل الحركة'!$A$5:$A$1004,"&gt;="&amp;$F$3,'سجل الحركة'!$A$5:$A$1004,"&lt;"&amp;$H$3))</f>
        <v/>
      </c>
      <c r="C111" s="15">
        <f>IF($A111="","",SUMIFS('سجل الحركة'!$N$5:$N$1004,'سجل الحركة'!$D$5:$D$1004,$A111,'سجل الحركة'!$A$5:$A$1004,"&gt;="&amp;$F$3,'سجل الحركة'!$A$5:$A$1004,"&lt;"&amp;$H$3))</f>
        <v/>
      </c>
      <c r="D111" s="26">
        <f>IF($A111="","",COUNTIFS('المخالفات والرسوم'!$I$5:$I$304,$A111,'المخالفات والرسوم'!$A$5:$A$304,"&gt;="&amp;$F$3,'المخالفات والرسوم'!$A$5:$A$304,"&lt;"&amp;$H$3))</f>
        <v/>
      </c>
      <c r="E111" s="20">
        <f>IF($A111="","",SUMIFS('المخالفات والرسوم'!$H$5:$H$304,'المخالفات والرسوم'!$I$5:$I$304,$A111,'المخالفات والرسوم'!$A$5:$A$304,"&gt;="&amp;$F$3,'المخالفات والرسوم'!$A$5:$A$304,"&lt;"&amp;$H$3))</f>
        <v/>
      </c>
      <c r="F111" s="20">
        <f>IF($A111="","",SUMIFS('المخالفات والرسوم'!$H$5:$H$304,'المخالفات والرسوم'!$I$5:$I$304,$A111,'المخالفات والرسوم'!$E$5:$E$304,"مخالفة مرورية",'المخالفات والرسوم'!$A$5:$A$304,"&gt;="&amp;$F$3,'المخالفات والرسوم'!$A$5:$A$304,"&lt;"&amp;$H$3))</f>
        <v/>
      </c>
    </row>
    <row r="112">
      <c r="A112" s="12">
        <f>IF(INDEX('السائقون'!$A$5:$A$154,2)="","",INDEX('السائقون'!$A$5:$A$154,2))</f>
        <v/>
      </c>
      <c r="B112" s="26">
        <f>IF($A112="","",COUNTIFS('سجل الحركة'!$D$5:$D$1004,$A112,'سجل الحركة'!$A$5:$A$1004,"&gt;="&amp;$F$3,'سجل الحركة'!$A$5:$A$1004,"&lt;"&amp;$H$3))</f>
        <v/>
      </c>
      <c r="C112" s="15">
        <f>IF($A112="","",SUMIFS('سجل الحركة'!$N$5:$N$1004,'سجل الحركة'!$D$5:$D$1004,$A112,'سجل الحركة'!$A$5:$A$1004,"&gt;="&amp;$F$3,'سجل الحركة'!$A$5:$A$1004,"&lt;"&amp;$H$3))</f>
        <v/>
      </c>
      <c r="D112" s="26">
        <f>IF($A112="","",COUNTIFS('المخالفات والرسوم'!$I$5:$I$304,$A112,'المخالفات والرسوم'!$A$5:$A$304,"&gt;="&amp;$F$3,'المخالفات والرسوم'!$A$5:$A$304,"&lt;"&amp;$H$3))</f>
        <v/>
      </c>
      <c r="E112" s="20">
        <f>IF($A112="","",SUMIFS('المخالفات والرسوم'!$H$5:$H$304,'المخالفات والرسوم'!$I$5:$I$304,$A112,'المخالفات والرسوم'!$A$5:$A$304,"&gt;="&amp;$F$3,'المخالفات والرسوم'!$A$5:$A$304,"&lt;"&amp;$H$3))</f>
        <v/>
      </c>
      <c r="F112" s="20">
        <f>IF($A112="","",SUMIFS('المخالفات والرسوم'!$H$5:$H$304,'المخالفات والرسوم'!$I$5:$I$304,$A112,'المخالفات والرسوم'!$E$5:$E$304,"مخالفة مرورية",'المخالفات والرسوم'!$A$5:$A$304,"&gt;="&amp;$F$3,'المخالفات والرسوم'!$A$5:$A$304,"&lt;"&amp;$H$3))</f>
        <v/>
      </c>
    </row>
    <row r="113">
      <c r="A113" s="12">
        <f>IF(INDEX('السائقون'!$A$5:$A$154,3)="","",INDEX('السائقون'!$A$5:$A$154,3))</f>
        <v/>
      </c>
      <c r="B113" s="26">
        <f>IF($A113="","",COUNTIFS('سجل الحركة'!$D$5:$D$1004,$A113,'سجل الحركة'!$A$5:$A$1004,"&gt;="&amp;$F$3,'سجل الحركة'!$A$5:$A$1004,"&lt;"&amp;$H$3))</f>
        <v/>
      </c>
      <c r="C113" s="15">
        <f>IF($A113="","",SUMIFS('سجل الحركة'!$N$5:$N$1004,'سجل الحركة'!$D$5:$D$1004,$A113,'سجل الحركة'!$A$5:$A$1004,"&gt;="&amp;$F$3,'سجل الحركة'!$A$5:$A$1004,"&lt;"&amp;$H$3))</f>
        <v/>
      </c>
      <c r="D113" s="26">
        <f>IF($A113="","",COUNTIFS('المخالفات والرسوم'!$I$5:$I$304,$A113,'المخالفات والرسوم'!$A$5:$A$304,"&gt;="&amp;$F$3,'المخالفات والرسوم'!$A$5:$A$304,"&lt;"&amp;$H$3))</f>
        <v/>
      </c>
      <c r="E113" s="20">
        <f>IF($A113="","",SUMIFS('المخالفات والرسوم'!$H$5:$H$304,'المخالفات والرسوم'!$I$5:$I$304,$A113,'المخالفات والرسوم'!$A$5:$A$304,"&gt;="&amp;$F$3,'المخالفات والرسوم'!$A$5:$A$304,"&lt;"&amp;$H$3))</f>
        <v/>
      </c>
      <c r="F113" s="20">
        <f>IF($A113="","",SUMIFS('المخالفات والرسوم'!$H$5:$H$304,'المخالفات والرسوم'!$I$5:$I$304,$A113,'المخالفات والرسوم'!$E$5:$E$304,"مخالفة مرورية",'المخالفات والرسوم'!$A$5:$A$304,"&gt;="&amp;$F$3,'المخالفات والرسوم'!$A$5:$A$304,"&lt;"&amp;$H$3))</f>
        <v/>
      </c>
    </row>
    <row r="114">
      <c r="A114" s="12">
        <f>IF(INDEX('السائقون'!$A$5:$A$154,4)="","",INDEX('السائقون'!$A$5:$A$154,4))</f>
        <v/>
      </c>
      <c r="B114" s="26">
        <f>IF($A114="","",COUNTIFS('سجل الحركة'!$D$5:$D$1004,$A114,'سجل الحركة'!$A$5:$A$1004,"&gt;="&amp;$F$3,'سجل الحركة'!$A$5:$A$1004,"&lt;"&amp;$H$3))</f>
        <v/>
      </c>
      <c r="C114" s="15">
        <f>IF($A114="","",SUMIFS('سجل الحركة'!$N$5:$N$1004,'سجل الحركة'!$D$5:$D$1004,$A114,'سجل الحركة'!$A$5:$A$1004,"&gt;="&amp;$F$3,'سجل الحركة'!$A$5:$A$1004,"&lt;"&amp;$H$3))</f>
        <v/>
      </c>
      <c r="D114" s="26">
        <f>IF($A114="","",COUNTIFS('المخالفات والرسوم'!$I$5:$I$304,$A114,'المخالفات والرسوم'!$A$5:$A$304,"&gt;="&amp;$F$3,'المخالفات والرسوم'!$A$5:$A$304,"&lt;"&amp;$H$3))</f>
        <v/>
      </c>
      <c r="E114" s="20">
        <f>IF($A114="","",SUMIFS('المخالفات والرسوم'!$H$5:$H$304,'المخالفات والرسوم'!$I$5:$I$304,$A114,'المخالفات والرسوم'!$A$5:$A$304,"&gt;="&amp;$F$3,'المخالفات والرسوم'!$A$5:$A$304,"&lt;"&amp;$H$3))</f>
        <v/>
      </c>
      <c r="F114" s="20">
        <f>IF($A114="","",SUMIFS('المخالفات والرسوم'!$H$5:$H$304,'المخالفات والرسوم'!$I$5:$I$304,$A114,'المخالفات والرسوم'!$E$5:$E$304,"مخالفة مرورية",'المخالفات والرسوم'!$A$5:$A$304,"&gt;="&amp;$F$3,'المخالفات والرسوم'!$A$5:$A$304,"&lt;"&amp;$H$3))</f>
        <v/>
      </c>
    </row>
    <row r="115">
      <c r="A115" s="12">
        <f>IF(INDEX('السائقون'!$A$5:$A$154,5)="","",INDEX('السائقون'!$A$5:$A$154,5))</f>
        <v/>
      </c>
      <c r="B115" s="26">
        <f>IF($A115="","",COUNTIFS('سجل الحركة'!$D$5:$D$1004,$A115,'سجل الحركة'!$A$5:$A$1004,"&gt;="&amp;$F$3,'سجل الحركة'!$A$5:$A$1004,"&lt;"&amp;$H$3))</f>
        <v/>
      </c>
      <c r="C115" s="15">
        <f>IF($A115="","",SUMIFS('سجل الحركة'!$N$5:$N$1004,'سجل الحركة'!$D$5:$D$1004,$A115,'سجل الحركة'!$A$5:$A$1004,"&gt;="&amp;$F$3,'سجل الحركة'!$A$5:$A$1004,"&lt;"&amp;$H$3))</f>
        <v/>
      </c>
      <c r="D115" s="26">
        <f>IF($A115="","",COUNTIFS('المخالفات والرسوم'!$I$5:$I$304,$A115,'المخالفات والرسوم'!$A$5:$A$304,"&gt;="&amp;$F$3,'المخالفات والرسوم'!$A$5:$A$304,"&lt;"&amp;$H$3))</f>
        <v/>
      </c>
      <c r="E115" s="20">
        <f>IF($A115="","",SUMIFS('المخالفات والرسوم'!$H$5:$H$304,'المخالفات والرسوم'!$I$5:$I$304,$A115,'المخالفات والرسوم'!$A$5:$A$304,"&gt;="&amp;$F$3,'المخالفات والرسوم'!$A$5:$A$304,"&lt;"&amp;$H$3))</f>
        <v/>
      </c>
      <c r="F115" s="20">
        <f>IF($A115="","",SUMIFS('المخالفات والرسوم'!$H$5:$H$304,'المخالفات والرسوم'!$I$5:$I$304,$A115,'المخالفات والرسوم'!$E$5:$E$304,"مخالفة مرورية",'المخالفات والرسوم'!$A$5:$A$304,"&gt;="&amp;$F$3,'المخالفات والرسوم'!$A$5:$A$304,"&lt;"&amp;$H$3))</f>
        <v/>
      </c>
    </row>
    <row r="116">
      <c r="A116" s="12">
        <f>IF(INDEX('السائقون'!$A$5:$A$154,6)="","",INDEX('السائقون'!$A$5:$A$154,6))</f>
        <v/>
      </c>
      <c r="B116" s="26">
        <f>IF($A116="","",COUNTIFS('سجل الحركة'!$D$5:$D$1004,$A116,'سجل الحركة'!$A$5:$A$1004,"&gt;="&amp;$F$3,'سجل الحركة'!$A$5:$A$1004,"&lt;"&amp;$H$3))</f>
        <v/>
      </c>
      <c r="C116" s="15">
        <f>IF($A116="","",SUMIFS('سجل الحركة'!$N$5:$N$1004,'سجل الحركة'!$D$5:$D$1004,$A116,'سجل الحركة'!$A$5:$A$1004,"&gt;="&amp;$F$3,'سجل الحركة'!$A$5:$A$1004,"&lt;"&amp;$H$3))</f>
        <v/>
      </c>
      <c r="D116" s="26">
        <f>IF($A116="","",COUNTIFS('المخالفات والرسوم'!$I$5:$I$304,$A116,'المخالفات والرسوم'!$A$5:$A$304,"&gt;="&amp;$F$3,'المخالفات والرسوم'!$A$5:$A$304,"&lt;"&amp;$H$3))</f>
        <v/>
      </c>
      <c r="E116" s="20">
        <f>IF($A116="","",SUMIFS('المخالفات والرسوم'!$H$5:$H$304,'المخالفات والرسوم'!$I$5:$I$304,$A116,'المخالفات والرسوم'!$A$5:$A$304,"&gt;="&amp;$F$3,'المخالفات والرسوم'!$A$5:$A$304,"&lt;"&amp;$H$3))</f>
        <v/>
      </c>
      <c r="F116" s="20">
        <f>IF($A116="","",SUMIFS('المخالفات والرسوم'!$H$5:$H$304,'المخالفات والرسوم'!$I$5:$I$304,$A116,'المخالفات والرسوم'!$E$5:$E$304,"مخالفة مرورية",'المخالفات والرسوم'!$A$5:$A$304,"&gt;="&amp;$F$3,'المخالفات والرسوم'!$A$5:$A$304,"&lt;"&amp;$H$3))</f>
        <v/>
      </c>
    </row>
    <row r="117">
      <c r="A117" s="12">
        <f>IF(INDEX('السائقون'!$A$5:$A$154,7)="","",INDEX('السائقون'!$A$5:$A$154,7))</f>
        <v/>
      </c>
      <c r="B117" s="26">
        <f>IF($A117="","",COUNTIFS('سجل الحركة'!$D$5:$D$1004,$A117,'سجل الحركة'!$A$5:$A$1004,"&gt;="&amp;$F$3,'سجل الحركة'!$A$5:$A$1004,"&lt;"&amp;$H$3))</f>
        <v/>
      </c>
      <c r="C117" s="15">
        <f>IF($A117="","",SUMIFS('سجل الحركة'!$N$5:$N$1004,'سجل الحركة'!$D$5:$D$1004,$A117,'سجل الحركة'!$A$5:$A$1004,"&gt;="&amp;$F$3,'سجل الحركة'!$A$5:$A$1004,"&lt;"&amp;$H$3))</f>
        <v/>
      </c>
      <c r="D117" s="26">
        <f>IF($A117="","",COUNTIFS('المخالفات والرسوم'!$I$5:$I$304,$A117,'المخالفات والرسوم'!$A$5:$A$304,"&gt;="&amp;$F$3,'المخالفات والرسوم'!$A$5:$A$304,"&lt;"&amp;$H$3))</f>
        <v/>
      </c>
      <c r="E117" s="20">
        <f>IF($A117="","",SUMIFS('المخالفات والرسوم'!$H$5:$H$304,'المخالفات والرسوم'!$I$5:$I$304,$A117,'المخالفات والرسوم'!$A$5:$A$304,"&gt;="&amp;$F$3,'المخالفات والرسوم'!$A$5:$A$304,"&lt;"&amp;$H$3))</f>
        <v/>
      </c>
      <c r="F117" s="20">
        <f>IF($A117="","",SUMIFS('المخالفات والرسوم'!$H$5:$H$304,'المخالفات والرسوم'!$I$5:$I$304,$A117,'المخالفات والرسوم'!$E$5:$E$304,"مخالفة مرورية",'المخالفات والرسوم'!$A$5:$A$304,"&gt;="&amp;$F$3,'المخالفات والرسوم'!$A$5:$A$304,"&lt;"&amp;$H$3))</f>
        <v/>
      </c>
    </row>
    <row r="118">
      <c r="A118" s="12">
        <f>IF(INDEX('السائقون'!$A$5:$A$154,8)="","",INDEX('السائقون'!$A$5:$A$154,8))</f>
        <v/>
      </c>
      <c r="B118" s="26">
        <f>IF($A118="","",COUNTIFS('سجل الحركة'!$D$5:$D$1004,$A118,'سجل الحركة'!$A$5:$A$1004,"&gt;="&amp;$F$3,'سجل الحركة'!$A$5:$A$1004,"&lt;"&amp;$H$3))</f>
        <v/>
      </c>
      <c r="C118" s="15">
        <f>IF($A118="","",SUMIFS('سجل الحركة'!$N$5:$N$1004,'سجل الحركة'!$D$5:$D$1004,$A118,'سجل الحركة'!$A$5:$A$1004,"&gt;="&amp;$F$3,'سجل الحركة'!$A$5:$A$1004,"&lt;"&amp;$H$3))</f>
        <v/>
      </c>
      <c r="D118" s="26">
        <f>IF($A118="","",COUNTIFS('المخالفات والرسوم'!$I$5:$I$304,$A118,'المخالفات والرسوم'!$A$5:$A$304,"&gt;="&amp;$F$3,'المخالفات والرسوم'!$A$5:$A$304,"&lt;"&amp;$H$3))</f>
        <v/>
      </c>
      <c r="E118" s="20">
        <f>IF($A118="","",SUMIFS('المخالفات والرسوم'!$H$5:$H$304,'المخالفات والرسوم'!$I$5:$I$304,$A118,'المخالفات والرسوم'!$A$5:$A$304,"&gt;="&amp;$F$3,'المخالفات والرسوم'!$A$5:$A$304,"&lt;"&amp;$H$3))</f>
        <v/>
      </c>
      <c r="F118" s="20">
        <f>IF($A118="","",SUMIFS('المخالفات والرسوم'!$H$5:$H$304,'المخالفات والرسوم'!$I$5:$I$304,$A118,'المخالفات والرسوم'!$E$5:$E$304,"مخالفة مرورية",'المخالفات والرسوم'!$A$5:$A$304,"&gt;="&amp;$F$3,'المخالفات والرسوم'!$A$5:$A$304,"&lt;"&amp;$H$3))</f>
        <v/>
      </c>
    </row>
    <row r="119">
      <c r="A119" s="12">
        <f>IF(INDEX('السائقون'!$A$5:$A$154,9)="","",INDEX('السائقون'!$A$5:$A$154,9))</f>
        <v/>
      </c>
      <c r="B119" s="26">
        <f>IF($A119="","",COUNTIFS('سجل الحركة'!$D$5:$D$1004,$A119,'سجل الحركة'!$A$5:$A$1004,"&gt;="&amp;$F$3,'سجل الحركة'!$A$5:$A$1004,"&lt;"&amp;$H$3))</f>
        <v/>
      </c>
      <c r="C119" s="15">
        <f>IF($A119="","",SUMIFS('سجل الحركة'!$N$5:$N$1004,'سجل الحركة'!$D$5:$D$1004,$A119,'سجل الحركة'!$A$5:$A$1004,"&gt;="&amp;$F$3,'سجل الحركة'!$A$5:$A$1004,"&lt;"&amp;$H$3))</f>
        <v/>
      </c>
      <c r="D119" s="26">
        <f>IF($A119="","",COUNTIFS('المخالفات والرسوم'!$I$5:$I$304,$A119,'المخالفات والرسوم'!$A$5:$A$304,"&gt;="&amp;$F$3,'المخالفات والرسوم'!$A$5:$A$304,"&lt;"&amp;$H$3))</f>
        <v/>
      </c>
      <c r="E119" s="20">
        <f>IF($A119="","",SUMIFS('المخالفات والرسوم'!$H$5:$H$304,'المخالفات والرسوم'!$I$5:$I$304,$A119,'المخالفات والرسوم'!$A$5:$A$304,"&gt;="&amp;$F$3,'المخالفات والرسوم'!$A$5:$A$304,"&lt;"&amp;$H$3))</f>
        <v/>
      </c>
      <c r="F119" s="20">
        <f>IF($A119="","",SUMIFS('المخالفات والرسوم'!$H$5:$H$304,'المخالفات والرسوم'!$I$5:$I$304,$A119,'المخالفات والرسوم'!$E$5:$E$304,"مخالفة مرورية",'المخالفات والرسوم'!$A$5:$A$304,"&gt;="&amp;$F$3,'المخالفات والرسوم'!$A$5:$A$304,"&lt;"&amp;$H$3))</f>
        <v/>
      </c>
    </row>
    <row r="120">
      <c r="A120" s="12">
        <f>IF(INDEX('السائقون'!$A$5:$A$154,10)="","",INDEX('السائقون'!$A$5:$A$154,10))</f>
        <v/>
      </c>
      <c r="B120" s="26">
        <f>IF($A120="","",COUNTIFS('سجل الحركة'!$D$5:$D$1004,$A120,'سجل الحركة'!$A$5:$A$1004,"&gt;="&amp;$F$3,'سجل الحركة'!$A$5:$A$1004,"&lt;"&amp;$H$3))</f>
        <v/>
      </c>
      <c r="C120" s="15">
        <f>IF($A120="","",SUMIFS('سجل الحركة'!$N$5:$N$1004,'سجل الحركة'!$D$5:$D$1004,$A120,'سجل الحركة'!$A$5:$A$1004,"&gt;="&amp;$F$3,'سجل الحركة'!$A$5:$A$1004,"&lt;"&amp;$H$3))</f>
        <v/>
      </c>
      <c r="D120" s="26">
        <f>IF($A120="","",COUNTIFS('المخالفات والرسوم'!$I$5:$I$304,$A120,'المخالفات والرسوم'!$A$5:$A$304,"&gt;="&amp;$F$3,'المخالفات والرسوم'!$A$5:$A$304,"&lt;"&amp;$H$3))</f>
        <v/>
      </c>
      <c r="E120" s="20">
        <f>IF($A120="","",SUMIFS('المخالفات والرسوم'!$H$5:$H$304,'المخالفات والرسوم'!$I$5:$I$304,$A120,'المخالفات والرسوم'!$A$5:$A$304,"&gt;="&amp;$F$3,'المخالفات والرسوم'!$A$5:$A$304,"&lt;"&amp;$H$3))</f>
        <v/>
      </c>
      <c r="F120" s="20">
        <f>IF($A120="","",SUMIFS('المخالفات والرسوم'!$H$5:$H$304,'المخالفات والرسوم'!$I$5:$I$304,$A120,'المخالفات والرسوم'!$E$5:$E$304,"مخالفة مرورية",'المخالفات والرسوم'!$A$5:$A$304,"&gt;="&amp;$F$3,'المخالفات والرسوم'!$A$5:$A$304,"&lt;"&amp;$H$3))</f>
        <v/>
      </c>
    </row>
    <row r="121">
      <c r="A121" s="12">
        <f>IF(INDEX('السائقون'!$A$5:$A$154,11)="","",INDEX('السائقون'!$A$5:$A$154,11))</f>
        <v/>
      </c>
      <c r="B121" s="26">
        <f>IF($A121="","",COUNTIFS('سجل الحركة'!$D$5:$D$1004,$A121,'سجل الحركة'!$A$5:$A$1004,"&gt;="&amp;$F$3,'سجل الحركة'!$A$5:$A$1004,"&lt;"&amp;$H$3))</f>
        <v/>
      </c>
      <c r="C121" s="15">
        <f>IF($A121="","",SUMIFS('سجل الحركة'!$N$5:$N$1004,'سجل الحركة'!$D$5:$D$1004,$A121,'سجل الحركة'!$A$5:$A$1004,"&gt;="&amp;$F$3,'سجل الحركة'!$A$5:$A$1004,"&lt;"&amp;$H$3))</f>
        <v/>
      </c>
      <c r="D121" s="26">
        <f>IF($A121="","",COUNTIFS('المخالفات والرسوم'!$I$5:$I$304,$A121,'المخالفات والرسوم'!$A$5:$A$304,"&gt;="&amp;$F$3,'المخالفات والرسوم'!$A$5:$A$304,"&lt;"&amp;$H$3))</f>
        <v/>
      </c>
      <c r="E121" s="20">
        <f>IF($A121="","",SUMIFS('المخالفات والرسوم'!$H$5:$H$304,'المخالفات والرسوم'!$I$5:$I$304,$A121,'المخالفات والرسوم'!$A$5:$A$304,"&gt;="&amp;$F$3,'المخالفات والرسوم'!$A$5:$A$304,"&lt;"&amp;$H$3))</f>
        <v/>
      </c>
      <c r="F121" s="20">
        <f>IF($A121="","",SUMIFS('المخالفات والرسوم'!$H$5:$H$304,'المخالفات والرسوم'!$I$5:$I$304,$A121,'المخالفات والرسوم'!$E$5:$E$304,"مخالفة مرورية",'المخالفات والرسوم'!$A$5:$A$304,"&gt;="&amp;$F$3,'المخالفات والرسوم'!$A$5:$A$304,"&lt;"&amp;$H$3))</f>
        <v/>
      </c>
    </row>
    <row r="122">
      <c r="A122" s="12">
        <f>IF(INDEX('السائقون'!$A$5:$A$154,12)="","",INDEX('السائقون'!$A$5:$A$154,12))</f>
        <v/>
      </c>
      <c r="B122" s="26">
        <f>IF($A122="","",COUNTIFS('سجل الحركة'!$D$5:$D$1004,$A122,'سجل الحركة'!$A$5:$A$1004,"&gt;="&amp;$F$3,'سجل الحركة'!$A$5:$A$1004,"&lt;"&amp;$H$3))</f>
        <v/>
      </c>
      <c r="C122" s="15">
        <f>IF($A122="","",SUMIFS('سجل الحركة'!$N$5:$N$1004,'سجل الحركة'!$D$5:$D$1004,$A122,'سجل الحركة'!$A$5:$A$1004,"&gt;="&amp;$F$3,'سجل الحركة'!$A$5:$A$1004,"&lt;"&amp;$H$3))</f>
        <v/>
      </c>
      <c r="D122" s="26">
        <f>IF($A122="","",COUNTIFS('المخالفات والرسوم'!$I$5:$I$304,$A122,'المخالفات والرسوم'!$A$5:$A$304,"&gt;="&amp;$F$3,'المخالفات والرسوم'!$A$5:$A$304,"&lt;"&amp;$H$3))</f>
        <v/>
      </c>
      <c r="E122" s="20">
        <f>IF($A122="","",SUMIFS('المخالفات والرسوم'!$H$5:$H$304,'المخالفات والرسوم'!$I$5:$I$304,$A122,'المخالفات والرسوم'!$A$5:$A$304,"&gt;="&amp;$F$3,'المخالفات والرسوم'!$A$5:$A$304,"&lt;"&amp;$H$3))</f>
        <v/>
      </c>
      <c r="F122" s="20">
        <f>IF($A122="","",SUMIFS('المخالفات والرسوم'!$H$5:$H$304,'المخالفات والرسوم'!$I$5:$I$304,$A122,'المخالفات والرسوم'!$E$5:$E$304,"مخالفة مرورية",'المخالفات والرسوم'!$A$5:$A$304,"&gt;="&amp;$F$3,'المخالفات والرسوم'!$A$5:$A$304,"&lt;"&amp;$H$3))</f>
        <v/>
      </c>
    </row>
    <row r="123">
      <c r="A123" s="12">
        <f>IF(INDEX('السائقون'!$A$5:$A$154,13)="","",INDEX('السائقون'!$A$5:$A$154,13))</f>
        <v/>
      </c>
      <c r="B123" s="26">
        <f>IF($A123="","",COUNTIFS('سجل الحركة'!$D$5:$D$1004,$A123,'سجل الحركة'!$A$5:$A$1004,"&gt;="&amp;$F$3,'سجل الحركة'!$A$5:$A$1004,"&lt;"&amp;$H$3))</f>
        <v/>
      </c>
      <c r="C123" s="15">
        <f>IF($A123="","",SUMIFS('سجل الحركة'!$N$5:$N$1004,'سجل الحركة'!$D$5:$D$1004,$A123,'سجل الحركة'!$A$5:$A$1004,"&gt;="&amp;$F$3,'سجل الحركة'!$A$5:$A$1004,"&lt;"&amp;$H$3))</f>
        <v/>
      </c>
      <c r="D123" s="26">
        <f>IF($A123="","",COUNTIFS('المخالفات والرسوم'!$I$5:$I$304,$A123,'المخالفات والرسوم'!$A$5:$A$304,"&gt;="&amp;$F$3,'المخالفات والرسوم'!$A$5:$A$304,"&lt;"&amp;$H$3))</f>
        <v/>
      </c>
      <c r="E123" s="20">
        <f>IF($A123="","",SUMIFS('المخالفات والرسوم'!$H$5:$H$304,'المخالفات والرسوم'!$I$5:$I$304,$A123,'المخالفات والرسوم'!$A$5:$A$304,"&gt;="&amp;$F$3,'المخالفات والرسوم'!$A$5:$A$304,"&lt;"&amp;$H$3))</f>
        <v/>
      </c>
      <c r="F123" s="20">
        <f>IF($A123="","",SUMIFS('المخالفات والرسوم'!$H$5:$H$304,'المخالفات والرسوم'!$I$5:$I$304,$A123,'المخالفات والرسوم'!$E$5:$E$304,"مخالفة مرورية",'المخالفات والرسوم'!$A$5:$A$304,"&gt;="&amp;$F$3,'المخالفات والرسوم'!$A$5:$A$304,"&lt;"&amp;$H$3))</f>
        <v/>
      </c>
    </row>
    <row r="124">
      <c r="A124" s="12">
        <f>IF(INDEX('السائقون'!$A$5:$A$154,14)="","",INDEX('السائقون'!$A$5:$A$154,14))</f>
        <v/>
      </c>
      <c r="B124" s="26">
        <f>IF($A124="","",COUNTIFS('سجل الحركة'!$D$5:$D$1004,$A124,'سجل الحركة'!$A$5:$A$1004,"&gt;="&amp;$F$3,'سجل الحركة'!$A$5:$A$1004,"&lt;"&amp;$H$3))</f>
        <v/>
      </c>
      <c r="C124" s="15">
        <f>IF($A124="","",SUMIFS('سجل الحركة'!$N$5:$N$1004,'سجل الحركة'!$D$5:$D$1004,$A124,'سجل الحركة'!$A$5:$A$1004,"&gt;="&amp;$F$3,'سجل الحركة'!$A$5:$A$1004,"&lt;"&amp;$H$3))</f>
        <v/>
      </c>
      <c r="D124" s="26">
        <f>IF($A124="","",COUNTIFS('المخالفات والرسوم'!$I$5:$I$304,$A124,'المخالفات والرسوم'!$A$5:$A$304,"&gt;="&amp;$F$3,'المخالفات والرسوم'!$A$5:$A$304,"&lt;"&amp;$H$3))</f>
        <v/>
      </c>
      <c r="E124" s="20">
        <f>IF($A124="","",SUMIFS('المخالفات والرسوم'!$H$5:$H$304,'المخالفات والرسوم'!$I$5:$I$304,$A124,'المخالفات والرسوم'!$A$5:$A$304,"&gt;="&amp;$F$3,'المخالفات والرسوم'!$A$5:$A$304,"&lt;"&amp;$H$3))</f>
        <v/>
      </c>
      <c r="F124" s="20">
        <f>IF($A124="","",SUMIFS('المخالفات والرسوم'!$H$5:$H$304,'المخالفات والرسوم'!$I$5:$I$304,$A124,'المخالفات والرسوم'!$E$5:$E$304,"مخالفة مرورية",'المخالفات والرسوم'!$A$5:$A$304,"&gt;="&amp;$F$3,'المخالفات والرسوم'!$A$5:$A$304,"&lt;"&amp;$H$3))</f>
        <v/>
      </c>
    </row>
    <row r="125">
      <c r="A125" s="12">
        <f>IF(INDEX('السائقون'!$A$5:$A$154,15)="","",INDEX('السائقون'!$A$5:$A$154,15))</f>
        <v/>
      </c>
      <c r="B125" s="26">
        <f>IF($A125="","",COUNTIFS('سجل الحركة'!$D$5:$D$1004,$A125,'سجل الحركة'!$A$5:$A$1004,"&gt;="&amp;$F$3,'سجل الحركة'!$A$5:$A$1004,"&lt;"&amp;$H$3))</f>
        <v/>
      </c>
      <c r="C125" s="15">
        <f>IF($A125="","",SUMIFS('سجل الحركة'!$N$5:$N$1004,'سجل الحركة'!$D$5:$D$1004,$A125,'سجل الحركة'!$A$5:$A$1004,"&gt;="&amp;$F$3,'سجل الحركة'!$A$5:$A$1004,"&lt;"&amp;$H$3))</f>
        <v/>
      </c>
      <c r="D125" s="26">
        <f>IF($A125="","",COUNTIFS('المخالفات والرسوم'!$I$5:$I$304,$A125,'المخالفات والرسوم'!$A$5:$A$304,"&gt;="&amp;$F$3,'المخالفات والرسوم'!$A$5:$A$304,"&lt;"&amp;$H$3))</f>
        <v/>
      </c>
      <c r="E125" s="20">
        <f>IF($A125="","",SUMIFS('المخالفات والرسوم'!$H$5:$H$304,'المخالفات والرسوم'!$I$5:$I$304,$A125,'المخالفات والرسوم'!$A$5:$A$304,"&gt;="&amp;$F$3,'المخالفات والرسوم'!$A$5:$A$304,"&lt;"&amp;$H$3))</f>
        <v/>
      </c>
      <c r="F125" s="20">
        <f>IF($A125="","",SUMIFS('المخالفات والرسوم'!$H$5:$H$304,'المخالفات والرسوم'!$I$5:$I$304,$A125,'المخالفات والرسوم'!$E$5:$E$304,"مخالفة مرورية",'المخالفات والرسوم'!$A$5:$A$304,"&gt;="&amp;$F$3,'المخالفات والرسوم'!$A$5:$A$304,"&lt;"&amp;$H$3))</f>
        <v/>
      </c>
    </row>
    <row r="126">
      <c r="A126" s="12">
        <f>IF(INDEX('السائقون'!$A$5:$A$154,16)="","",INDEX('السائقون'!$A$5:$A$154,16))</f>
        <v/>
      </c>
      <c r="B126" s="26">
        <f>IF($A126="","",COUNTIFS('سجل الحركة'!$D$5:$D$1004,$A126,'سجل الحركة'!$A$5:$A$1004,"&gt;="&amp;$F$3,'سجل الحركة'!$A$5:$A$1004,"&lt;"&amp;$H$3))</f>
        <v/>
      </c>
      <c r="C126" s="15">
        <f>IF($A126="","",SUMIFS('سجل الحركة'!$N$5:$N$1004,'سجل الحركة'!$D$5:$D$1004,$A126,'سجل الحركة'!$A$5:$A$1004,"&gt;="&amp;$F$3,'سجل الحركة'!$A$5:$A$1004,"&lt;"&amp;$H$3))</f>
        <v/>
      </c>
      <c r="D126" s="26">
        <f>IF($A126="","",COUNTIFS('المخالفات والرسوم'!$I$5:$I$304,$A126,'المخالفات والرسوم'!$A$5:$A$304,"&gt;="&amp;$F$3,'المخالفات والرسوم'!$A$5:$A$304,"&lt;"&amp;$H$3))</f>
        <v/>
      </c>
      <c r="E126" s="20">
        <f>IF($A126="","",SUMIFS('المخالفات والرسوم'!$H$5:$H$304,'المخالفات والرسوم'!$I$5:$I$304,$A126,'المخالفات والرسوم'!$A$5:$A$304,"&gt;="&amp;$F$3,'المخالفات والرسوم'!$A$5:$A$304,"&lt;"&amp;$H$3))</f>
        <v/>
      </c>
      <c r="F126" s="20">
        <f>IF($A126="","",SUMIFS('المخالفات والرسوم'!$H$5:$H$304,'المخالفات والرسوم'!$I$5:$I$304,$A126,'المخالفات والرسوم'!$E$5:$E$304,"مخالفة مرورية",'المخالفات والرسوم'!$A$5:$A$304,"&gt;="&amp;$F$3,'المخالفات والرسوم'!$A$5:$A$304,"&lt;"&amp;$H$3))</f>
        <v/>
      </c>
    </row>
    <row r="127">
      <c r="A127" s="12">
        <f>IF(INDEX('السائقون'!$A$5:$A$154,17)="","",INDEX('السائقون'!$A$5:$A$154,17))</f>
        <v/>
      </c>
      <c r="B127" s="26">
        <f>IF($A127="","",COUNTIFS('سجل الحركة'!$D$5:$D$1004,$A127,'سجل الحركة'!$A$5:$A$1004,"&gt;="&amp;$F$3,'سجل الحركة'!$A$5:$A$1004,"&lt;"&amp;$H$3))</f>
        <v/>
      </c>
      <c r="C127" s="15">
        <f>IF($A127="","",SUMIFS('سجل الحركة'!$N$5:$N$1004,'سجل الحركة'!$D$5:$D$1004,$A127,'سجل الحركة'!$A$5:$A$1004,"&gt;="&amp;$F$3,'سجل الحركة'!$A$5:$A$1004,"&lt;"&amp;$H$3))</f>
        <v/>
      </c>
      <c r="D127" s="26">
        <f>IF($A127="","",COUNTIFS('المخالفات والرسوم'!$I$5:$I$304,$A127,'المخالفات والرسوم'!$A$5:$A$304,"&gt;="&amp;$F$3,'المخالفات والرسوم'!$A$5:$A$304,"&lt;"&amp;$H$3))</f>
        <v/>
      </c>
      <c r="E127" s="20">
        <f>IF($A127="","",SUMIFS('المخالفات والرسوم'!$H$5:$H$304,'المخالفات والرسوم'!$I$5:$I$304,$A127,'المخالفات والرسوم'!$A$5:$A$304,"&gt;="&amp;$F$3,'المخالفات والرسوم'!$A$5:$A$304,"&lt;"&amp;$H$3))</f>
        <v/>
      </c>
      <c r="F127" s="20">
        <f>IF($A127="","",SUMIFS('المخالفات والرسوم'!$H$5:$H$304,'المخالفات والرسوم'!$I$5:$I$304,$A127,'المخالفات والرسوم'!$E$5:$E$304,"مخالفة مرورية",'المخالفات والرسوم'!$A$5:$A$304,"&gt;="&amp;$F$3,'المخالفات والرسوم'!$A$5:$A$304,"&lt;"&amp;$H$3))</f>
        <v/>
      </c>
    </row>
    <row r="128">
      <c r="A128" s="12">
        <f>IF(INDEX('السائقون'!$A$5:$A$154,18)="","",INDEX('السائقون'!$A$5:$A$154,18))</f>
        <v/>
      </c>
      <c r="B128" s="26">
        <f>IF($A128="","",COUNTIFS('سجل الحركة'!$D$5:$D$1004,$A128,'سجل الحركة'!$A$5:$A$1004,"&gt;="&amp;$F$3,'سجل الحركة'!$A$5:$A$1004,"&lt;"&amp;$H$3))</f>
        <v/>
      </c>
      <c r="C128" s="15">
        <f>IF($A128="","",SUMIFS('سجل الحركة'!$N$5:$N$1004,'سجل الحركة'!$D$5:$D$1004,$A128,'سجل الحركة'!$A$5:$A$1004,"&gt;="&amp;$F$3,'سجل الحركة'!$A$5:$A$1004,"&lt;"&amp;$H$3))</f>
        <v/>
      </c>
      <c r="D128" s="26">
        <f>IF($A128="","",COUNTIFS('المخالفات والرسوم'!$I$5:$I$304,$A128,'المخالفات والرسوم'!$A$5:$A$304,"&gt;="&amp;$F$3,'المخالفات والرسوم'!$A$5:$A$304,"&lt;"&amp;$H$3))</f>
        <v/>
      </c>
      <c r="E128" s="20">
        <f>IF($A128="","",SUMIFS('المخالفات والرسوم'!$H$5:$H$304,'المخالفات والرسوم'!$I$5:$I$304,$A128,'المخالفات والرسوم'!$A$5:$A$304,"&gt;="&amp;$F$3,'المخالفات والرسوم'!$A$5:$A$304,"&lt;"&amp;$H$3))</f>
        <v/>
      </c>
      <c r="F128" s="20">
        <f>IF($A128="","",SUMIFS('المخالفات والرسوم'!$H$5:$H$304,'المخالفات والرسوم'!$I$5:$I$304,$A128,'المخالفات والرسوم'!$E$5:$E$304,"مخالفة مرورية",'المخالفات والرسوم'!$A$5:$A$304,"&gt;="&amp;$F$3,'المخالفات والرسوم'!$A$5:$A$304,"&lt;"&amp;$H$3))</f>
        <v/>
      </c>
    </row>
    <row r="129">
      <c r="A129" s="12">
        <f>IF(INDEX('السائقون'!$A$5:$A$154,19)="","",INDEX('السائقون'!$A$5:$A$154,19))</f>
        <v/>
      </c>
      <c r="B129" s="26">
        <f>IF($A129="","",COUNTIFS('سجل الحركة'!$D$5:$D$1004,$A129,'سجل الحركة'!$A$5:$A$1004,"&gt;="&amp;$F$3,'سجل الحركة'!$A$5:$A$1004,"&lt;"&amp;$H$3))</f>
        <v/>
      </c>
      <c r="C129" s="15">
        <f>IF($A129="","",SUMIFS('سجل الحركة'!$N$5:$N$1004,'سجل الحركة'!$D$5:$D$1004,$A129,'سجل الحركة'!$A$5:$A$1004,"&gt;="&amp;$F$3,'سجل الحركة'!$A$5:$A$1004,"&lt;"&amp;$H$3))</f>
        <v/>
      </c>
      <c r="D129" s="26">
        <f>IF($A129="","",COUNTIFS('المخالفات والرسوم'!$I$5:$I$304,$A129,'المخالفات والرسوم'!$A$5:$A$304,"&gt;="&amp;$F$3,'المخالفات والرسوم'!$A$5:$A$304,"&lt;"&amp;$H$3))</f>
        <v/>
      </c>
      <c r="E129" s="20">
        <f>IF($A129="","",SUMIFS('المخالفات والرسوم'!$H$5:$H$304,'المخالفات والرسوم'!$I$5:$I$304,$A129,'المخالفات والرسوم'!$A$5:$A$304,"&gt;="&amp;$F$3,'المخالفات والرسوم'!$A$5:$A$304,"&lt;"&amp;$H$3))</f>
        <v/>
      </c>
      <c r="F129" s="20">
        <f>IF($A129="","",SUMIFS('المخالفات والرسوم'!$H$5:$H$304,'المخالفات والرسوم'!$I$5:$I$304,$A129,'المخالفات والرسوم'!$E$5:$E$304,"مخالفة مرورية",'المخالفات والرسوم'!$A$5:$A$304,"&gt;="&amp;$F$3,'المخالفات والرسوم'!$A$5:$A$304,"&lt;"&amp;$H$3))</f>
        <v/>
      </c>
    </row>
    <row r="130">
      <c r="A130" s="12">
        <f>IF(INDEX('السائقون'!$A$5:$A$154,20)="","",INDEX('السائقون'!$A$5:$A$154,20))</f>
        <v/>
      </c>
      <c r="B130" s="26">
        <f>IF($A130="","",COUNTIFS('سجل الحركة'!$D$5:$D$1004,$A130,'سجل الحركة'!$A$5:$A$1004,"&gt;="&amp;$F$3,'سجل الحركة'!$A$5:$A$1004,"&lt;"&amp;$H$3))</f>
        <v/>
      </c>
      <c r="C130" s="15">
        <f>IF($A130="","",SUMIFS('سجل الحركة'!$N$5:$N$1004,'سجل الحركة'!$D$5:$D$1004,$A130,'سجل الحركة'!$A$5:$A$1004,"&gt;="&amp;$F$3,'سجل الحركة'!$A$5:$A$1004,"&lt;"&amp;$H$3))</f>
        <v/>
      </c>
      <c r="D130" s="26">
        <f>IF($A130="","",COUNTIFS('المخالفات والرسوم'!$I$5:$I$304,$A130,'المخالفات والرسوم'!$A$5:$A$304,"&gt;="&amp;$F$3,'المخالفات والرسوم'!$A$5:$A$304,"&lt;"&amp;$H$3))</f>
        <v/>
      </c>
      <c r="E130" s="20">
        <f>IF($A130="","",SUMIFS('المخالفات والرسوم'!$H$5:$H$304,'المخالفات والرسوم'!$I$5:$I$304,$A130,'المخالفات والرسوم'!$A$5:$A$304,"&gt;="&amp;$F$3,'المخالفات والرسوم'!$A$5:$A$304,"&lt;"&amp;$H$3))</f>
        <v/>
      </c>
      <c r="F130" s="20">
        <f>IF($A130="","",SUMIFS('المخالفات والرسوم'!$H$5:$H$304,'المخالفات والرسوم'!$I$5:$I$304,$A130,'المخالفات والرسوم'!$E$5:$E$304,"مخالفة مرورية",'المخالفات والرسوم'!$A$5:$A$304,"&gt;="&amp;$F$3,'المخالفات والرسوم'!$A$5:$A$304,"&lt;"&amp;$H$3))</f>
        <v/>
      </c>
    </row>
    <row r="131">
      <c r="A131" s="12">
        <f>IF(INDEX('السائقون'!$A$5:$A$154,21)="","",INDEX('السائقون'!$A$5:$A$154,21))</f>
        <v/>
      </c>
      <c r="B131" s="26">
        <f>IF($A131="","",COUNTIFS('سجل الحركة'!$D$5:$D$1004,$A131,'سجل الحركة'!$A$5:$A$1004,"&gt;="&amp;$F$3,'سجل الحركة'!$A$5:$A$1004,"&lt;"&amp;$H$3))</f>
        <v/>
      </c>
      <c r="C131" s="15">
        <f>IF($A131="","",SUMIFS('سجل الحركة'!$N$5:$N$1004,'سجل الحركة'!$D$5:$D$1004,$A131,'سجل الحركة'!$A$5:$A$1004,"&gt;="&amp;$F$3,'سجل الحركة'!$A$5:$A$1004,"&lt;"&amp;$H$3))</f>
        <v/>
      </c>
      <c r="D131" s="26">
        <f>IF($A131="","",COUNTIFS('المخالفات والرسوم'!$I$5:$I$304,$A131,'المخالفات والرسوم'!$A$5:$A$304,"&gt;="&amp;$F$3,'المخالفات والرسوم'!$A$5:$A$304,"&lt;"&amp;$H$3))</f>
        <v/>
      </c>
      <c r="E131" s="20">
        <f>IF($A131="","",SUMIFS('المخالفات والرسوم'!$H$5:$H$304,'المخالفات والرسوم'!$I$5:$I$304,$A131,'المخالفات والرسوم'!$A$5:$A$304,"&gt;="&amp;$F$3,'المخالفات والرسوم'!$A$5:$A$304,"&lt;"&amp;$H$3))</f>
        <v/>
      </c>
      <c r="F131" s="20">
        <f>IF($A131="","",SUMIFS('المخالفات والرسوم'!$H$5:$H$304,'المخالفات والرسوم'!$I$5:$I$304,$A131,'المخالفات والرسوم'!$E$5:$E$304,"مخالفة مرورية",'المخالفات والرسوم'!$A$5:$A$304,"&gt;="&amp;$F$3,'المخالفات والرسوم'!$A$5:$A$304,"&lt;"&amp;$H$3))</f>
        <v/>
      </c>
    </row>
    <row r="132">
      <c r="A132" s="12">
        <f>IF(INDEX('السائقون'!$A$5:$A$154,22)="","",INDEX('السائقون'!$A$5:$A$154,22))</f>
        <v/>
      </c>
      <c r="B132" s="26">
        <f>IF($A132="","",COUNTIFS('سجل الحركة'!$D$5:$D$1004,$A132,'سجل الحركة'!$A$5:$A$1004,"&gt;="&amp;$F$3,'سجل الحركة'!$A$5:$A$1004,"&lt;"&amp;$H$3))</f>
        <v/>
      </c>
      <c r="C132" s="15">
        <f>IF($A132="","",SUMIFS('سجل الحركة'!$N$5:$N$1004,'سجل الحركة'!$D$5:$D$1004,$A132,'سجل الحركة'!$A$5:$A$1004,"&gt;="&amp;$F$3,'سجل الحركة'!$A$5:$A$1004,"&lt;"&amp;$H$3))</f>
        <v/>
      </c>
      <c r="D132" s="26">
        <f>IF($A132="","",COUNTIFS('المخالفات والرسوم'!$I$5:$I$304,$A132,'المخالفات والرسوم'!$A$5:$A$304,"&gt;="&amp;$F$3,'المخالفات والرسوم'!$A$5:$A$304,"&lt;"&amp;$H$3))</f>
        <v/>
      </c>
      <c r="E132" s="20">
        <f>IF($A132="","",SUMIFS('المخالفات والرسوم'!$H$5:$H$304,'المخالفات والرسوم'!$I$5:$I$304,$A132,'المخالفات والرسوم'!$A$5:$A$304,"&gt;="&amp;$F$3,'المخالفات والرسوم'!$A$5:$A$304,"&lt;"&amp;$H$3))</f>
        <v/>
      </c>
      <c r="F132" s="20">
        <f>IF($A132="","",SUMIFS('المخالفات والرسوم'!$H$5:$H$304,'المخالفات والرسوم'!$I$5:$I$304,$A132,'المخالفات والرسوم'!$E$5:$E$304,"مخالفة مرورية",'المخالفات والرسوم'!$A$5:$A$304,"&gt;="&amp;$F$3,'المخالفات والرسوم'!$A$5:$A$304,"&lt;"&amp;$H$3))</f>
        <v/>
      </c>
    </row>
    <row r="133">
      <c r="A133" s="12">
        <f>IF(INDEX('السائقون'!$A$5:$A$154,23)="","",INDEX('السائقون'!$A$5:$A$154,23))</f>
        <v/>
      </c>
      <c r="B133" s="26">
        <f>IF($A133="","",COUNTIFS('سجل الحركة'!$D$5:$D$1004,$A133,'سجل الحركة'!$A$5:$A$1004,"&gt;="&amp;$F$3,'سجل الحركة'!$A$5:$A$1004,"&lt;"&amp;$H$3))</f>
        <v/>
      </c>
      <c r="C133" s="15">
        <f>IF($A133="","",SUMIFS('سجل الحركة'!$N$5:$N$1004,'سجل الحركة'!$D$5:$D$1004,$A133,'سجل الحركة'!$A$5:$A$1004,"&gt;="&amp;$F$3,'سجل الحركة'!$A$5:$A$1004,"&lt;"&amp;$H$3))</f>
        <v/>
      </c>
      <c r="D133" s="26">
        <f>IF($A133="","",COUNTIFS('المخالفات والرسوم'!$I$5:$I$304,$A133,'المخالفات والرسوم'!$A$5:$A$304,"&gt;="&amp;$F$3,'المخالفات والرسوم'!$A$5:$A$304,"&lt;"&amp;$H$3))</f>
        <v/>
      </c>
      <c r="E133" s="20">
        <f>IF($A133="","",SUMIFS('المخالفات والرسوم'!$H$5:$H$304,'المخالفات والرسوم'!$I$5:$I$304,$A133,'المخالفات والرسوم'!$A$5:$A$304,"&gt;="&amp;$F$3,'المخالفات والرسوم'!$A$5:$A$304,"&lt;"&amp;$H$3))</f>
        <v/>
      </c>
      <c r="F133" s="20">
        <f>IF($A133="","",SUMIFS('المخالفات والرسوم'!$H$5:$H$304,'المخالفات والرسوم'!$I$5:$I$304,$A133,'المخالفات والرسوم'!$E$5:$E$304,"مخالفة مرورية",'المخالفات والرسوم'!$A$5:$A$304,"&gt;="&amp;$F$3,'المخالفات والرسوم'!$A$5:$A$304,"&lt;"&amp;$H$3))</f>
        <v/>
      </c>
    </row>
    <row r="134">
      <c r="A134" s="12">
        <f>IF(INDEX('السائقون'!$A$5:$A$154,24)="","",INDEX('السائقون'!$A$5:$A$154,24))</f>
        <v/>
      </c>
      <c r="B134" s="26">
        <f>IF($A134="","",COUNTIFS('سجل الحركة'!$D$5:$D$1004,$A134,'سجل الحركة'!$A$5:$A$1004,"&gt;="&amp;$F$3,'سجل الحركة'!$A$5:$A$1004,"&lt;"&amp;$H$3))</f>
        <v/>
      </c>
      <c r="C134" s="15">
        <f>IF($A134="","",SUMIFS('سجل الحركة'!$N$5:$N$1004,'سجل الحركة'!$D$5:$D$1004,$A134,'سجل الحركة'!$A$5:$A$1004,"&gt;="&amp;$F$3,'سجل الحركة'!$A$5:$A$1004,"&lt;"&amp;$H$3))</f>
        <v/>
      </c>
      <c r="D134" s="26">
        <f>IF($A134="","",COUNTIFS('المخالفات والرسوم'!$I$5:$I$304,$A134,'المخالفات والرسوم'!$A$5:$A$304,"&gt;="&amp;$F$3,'المخالفات والرسوم'!$A$5:$A$304,"&lt;"&amp;$H$3))</f>
        <v/>
      </c>
      <c r="E134" s="20">
        <f>IF($A134="","",SUMIFS('المخالفات والرسوم'!$H$5:$H$304,'المخالفات والرسوم'!$I$5:$I$304,$A134,'المخالفات والرسوم'!$A$5:$A$304,"&gt;="&amp;$F$3,'المخالفات والرسوم'!$A$5:$A$304,"&lt;"&amp;$H$3))</f>
        <v/>
      </c>
      <c r="F134" s="20">
        <f>IF($A134="","",SUMIFS('المخالفات والرسوم'!$H$5:$H$304,'المخالفات والرسوم'!$I$5:$I$304,$A134,'المخالفات والرسوم'!$E$5:$E$304,"مخالفة مرورية",'المخالفات والرسوم'!$A$5:$A$304,"&gt;="&amp;$F$3,'المخالفات والرسوم'!$A$5:$A$304,"&lt;"&amp;$H$3))</f>
        <v/>
      </c>
    </row>
    <row r="135">
      <c r="A135" s="12">
        <f>IF(INDEX('السائقون'!$A$5:$A$154,25)="","",INDEX('السائقون'!$A$5:$A$154,25))</f>
        <v/>
      </c>
      <c r="B135" s="26">
        <f>IF($A135="","",COUNTIFS('سجل الحركة'!$D$5:$D$1004,$A135,'سجل الحركة'!$A$5:$A$1004,"&gt;="&amp;$F$3,'سجل الحركة'!$A$5:$A$1004,"&lt;"&amp;$H$3))</f>
        <v/>
      </c>
      <c r="C135" s="15">
        <f>IF($A135="","",SUMIFS('سجل الحركة'!$N$5:$N$1004,'سجل الحركة'!$D$5:$D$1004,$A135,'سجل الحركة'!$A$5:$A$1004,"&gt;="&amp;$F$3,'سجل الحركة'!$A$5:$A$1004,"&lt;"&amp;$H$3))</f>
        <v/>
      </c>
      <c r="D135" s="26">
        <f>IF($A135="","",COUNTIFS('المخالفات والرسوم'!$I$5:$I$304,$A135,'المخالفات والرسوم'!$A$5:$A$304,"&gt;="&amp;$F$3,'المخالفات والرسوم'!$A$5:$A$304,"&lt;"&amp;$H$3))</f>
        <v/>
      </c>
      <c r="E135" s="20">
        <f>IF($A135="","",SUMIFS('المخالفات والرسوم'!$H$5:$H$304,'المخالفات والرسوم'!$I$5:$I$304,$A135,'المخالفات والرسوم'!$A$5:$A$304,"&gt;="&amp;$F$3,'المخالفات والرسوم'!$A$5:$A$304,"&lt;"&amp;$H$3))</f>
        <v/>
      </c>
      <c r="F135" s="20">
        <f>IF($A135="","",SUMIFS('المخالفات والرسوم'!$H$5:$H$304,'المخالفات والرسوم'!$I$5:$I$304,$A135,'المخالفات والرسوم'!$E$5:$E$304,"مخالفة مرورية",'المخالفات والرسوم'!$A$5:$A$304,"&gt;="&amp;$F$3,'المخالفات والرسوم'!$A$5:$A$304,"&lt;"&amp;$H$3))</f>
        <v/>
      </c>
    </row>
    <row r="136">
      <c r="A136" s="12">
        <f>IF(INDEX('السائقون'!$A$5:$A$154,26)="","",INDEX('السائقون'!$A$5:$A$154,26))</f>
        <v/>
      </c>
      <c r="B136" s="26">
        <f>IF($A136="","",COUNTIFS('سجل الحركة'!$D$5:$D$1004,$A136,'سجل الحركة'!$A$5:$A$1004,"&gt;="&amp;$F$3,'سجل الحركة'!$A$5:$A$1004,"&lt;"&amp;$H$3))</f>
        <v/>
      </c>
      <c r="C136" s="15">
        <f>IF($A136="","",SUMIFS('سجل الحركة'!$N$5:$N$1004,'سجل الحركة'!$D$5:$D$1004,$A136,'سجل الحركة'!$A$5:$A$1004,"&gt;="&amp;$F$3,'سجل الحركة'!$A$5:$A$1004,"&lt;"&amp;$H$3))</f>
        <v/>
      </c>
      <c r="D136" s="26">
        <f>IF($A136="","",COUNTIFS('المخالفات والرسوم'!$I$5:$I$304,$A136,'المخالفات والرسوم'!$A$5:$A$304,"&gt;="&amp;$F$3,'المخالفات والرسوم'!$A$5:$A$304,"&lt;"&amp;$H$3))</f>
        <v/>
      </c>
      <c r="E136" s="20">
        <f>IF($A136="","",SUMIFS('المخالفات والرسوم'!$H$5:$H$304,'المخالفات والرسوم'!$I$5:$I$304,$A136,'المخالفات والرسوم'!$A$5:$A$304,"&gt;="&amp;$F$3,'المخالفات والرسوم'!$A$5:$A$304,"&lt;"&amp;$H$3))</f>
        <v/>
      </c>
      <c r="F136" s="20">
        <f>IF($A136="","",SUMIFS('المخالفات والرسوم'!$H$5:$H$304,'المخالفات والرسوم'!$I$5:$I$304,$A136,'المخالفات والرسوم'!$E$5:$E$304,"مخالفة مرورية",'المخالفات والرسوم'!$A$5:$A$304,"&gt;="&amp;$F$3,'المخالفات والرسوم'!$A$5:$A$304,"&lt;"&amp;$H$3))</f>
        <v/>
      </c>
    </row>
    <row r="137">
      <c r="A137" s="12">
        <f>IF(INDEX('السائقون'!$A$5:$A$154,27)="","",INDEX('السائقون'!$A$5:$A$154,27))</f>
        <v/>
      </c>
      <c r="B137" s="26">
        <f>IF($A137="","",COUNTIFS('سجل الحركة'!$D$5:$D$1004,$A137,'سجل الحركة'!$A$5:$A$1004,"&gt;="&amp;$F$3,'سجل الحركة'!$A$5:$A$1004,"&lt;"&amp;$H$3))</f>
        <v/>
      </c>
      <c r="C137" s="15">
        <f>IF($A137="","",SUMIFS('سجل الحركة'!$N$5:$N$1004,'سجل الحركة'!$D$5:$D$1004,$A137,'سجل الحركة'!$A$5:$A$1004,"&gt;="&amp;$F$3,'سجل الحركة'!$A$5:$A$1004,"&lt;"&amp;$H$3))</f>
        <v/>
      </c>
      <c r="D137" s="26">
        <f>IF($A137="","",COUNTIFS('المخالفات والرسوم'!$I$5:$I$304,$A137,'المخالفات والرسوم'!$A$5:$A$304,"&gt;="&amp;$F$3,'المخالفات والرسوم'!$A$5:$A$304,"&lt;"&amp;$H$3))</f>
        <v/>
      </c>
      <c r="E137" s="20">
        <f>IF($A137="","",SUMIFS('المخالفات والرسوم'!$H$5:$H$304,'المخالفات والرسوم'!$I$5:$I$304,$A137,'المخالفات والرسوم'!$A$5:$A$304,"&gt;="&amp;$F$3,'المخالفات والرسوم'!$A$5:$A$304,"&lt;"&amp;$H$3))</f>
        <v/>
      </c>
      <c r="F137" s="20">
        <f>IF($A137="","",SUMIFS('المخالفات والرسوم'!$H$5:$H$304,'المخالفات والرسوم'!$I$5:$I$304,$A137,'المخالفات والرسوم'!$E$5:$E$304,"مخالفة مرورية",'المخالفات والرسوم'!$A$5:$A$304,"&gt;="&amp;$F$3,'المخالفات والرسوم'!$A$5:$A$304,"&lt;"&amp;$H$3))</f>
        <v/>
      </c>
    </row>
    <row r="138">
      <c r="A138" s="12">
        <f>IF(INDEX('السائقون'!$A$5:$A$154,28)="","",INDEX('السائقون'!$A$5:$A$154,28))</f>
        <v/>
      </c>
      <c r="B138" s="26">
        <f>IF($A138="","",COUNTIFS('سجل الحركة'!$D$5:$D$1004,$A138,'سجل الحركة'!$A$5:$A$1004,"&gt;="&amp;$F$3,'سجل الحركة'!$A$5:$A$1004,"&lt;"&amp;$H$3))</f>
        <v/>
      </c>
      <c r="C138" s="15">
        <f>IF($A138="","",SUMIFS('سجل الحركة'!$N$5:$N$1004,'سجل الحركة'!$D$5:$D$1004,$A138,'سجل الحركة'!$A$5:$A$1004,"&gt;="&amp;$F$3,'سجل الحركة'!$A$5:$A$1004,"&lt;"&amp;$H$3))</f>
        <v/>
      </c>
      <c r="D138" s="26">
        <f>IF($A138="","",COUNTIFS('المخالفات والرسوم'!$I$5:$I$304,$A138,'المخالفات والرسوم'!$A$5:$A$304,"&gt;="&amp;$F$3,'المخالفات والرسوم'!$A$5:$A$304,"&lt;"&amp;$H$3))</f>
        <v/>
      </c>
      <c r="E138" s="20">
        <f>IF($A138="","",SUMIFS('المخالفات والرسوم'!$H$5:$H$304,'المخالفات والرسوم'!$I$5:$I$304,$A138,'المخالفات والرسوم'!$A$5:$A$304,"&gt;="&amp;$F$3,'المخالفات والرسوم'!$A$5:$A$304,"&lt;"&amp;$H$3))</f>
        <v/>
      </c>
      <c r="F138" s="20">
        <f>IF($A138="","",SUMIFS('المخالفات والرسوم'!$H$5:$H$304,'المخالفات والرسوم'!$I$5:$I$304,$A138,'المخالفات والرسوم'!$E$5:$E$304,"مخالفة مرورية",'المخالفات والرسوم'!$A$5:$A$304,"&gt;="&amp;$F$3,'المخالفات والرسوم'!$A$5:$A$304,"&lt;"&amp;$H$3))</f>
        <v/>
      </c>
    </row>
    <row r="139">
      <c r="A139" s="12">
        <f>IF(INDEX('السائقون'!$A$5:$A$154,29)="","",INDEX('السائقون'!$A$5:$A$154,29))</f>
        <v/>
      </c>
      <c r="B139" s="26">
        <f>IF($A139="","",COUNTIFS('سجل الحركة'!$D$5:$D$1004,$A139,'سجل الحركة'!$A$5:$A$1004,"&gt;="&amp;$F$3,'سجل الحركة'!$A$5:$A$1004,"&lt;"&amp;$H$3))</f>
        <v/>
      </c>
      <c r="C139" s="15">
        <f>IF($A139="","",SUMIFS('سجل الحركة'!$N$5:$N$1004,'سجل الحركة'!$D$5:$D$1004,$A139,'سجل الحركة'!$A$5:$A$1004,"&gt;="&amp;$F$3,'سجل الحركة'!$A$5:$A$1004,"&lt;"&amp;$H$3))</f>
        <v/>
      </c>
      <c r="D139" s="26">
        <f>IF($A139="","",COUNTIFS('المخالفات والرسوم'!$I$5:$I$304,$A139,'المخالفات والرسوم'!$A$5:$A$304,"&gt;="&amp;$F$3,'المخالفات والرسوم'!$A$5:$A$304,"&lt;"&amp;$H$3))</f>
        <v/>
      </c>
      <c r="E139" s="20">
        <f>IF($A139="","",SUMIFS('المخالفات والرسوم'!$H$5:$H$304,'المخالفات والرسوم'!$I$5:$I$304,$A139,'المخالفات والرسوم'!$A$5:$A$304,"&gt;="&amp;$F$3,'المخالفات والرسوم'!$A$5:$A$304,"&lt;"&amp;$H$3))</f>
        <v/>
      </c>
      <c r="F139" s="20">
        <f>IF($A139="","",SUMIFS('المخالفات والرسوم'!$H$5:$H$304,'المخالفات والرسوم'!$I$5:$I$304,$A139,'المخالفات والرسوم'!$E$5:$E$304,"مخالفة مرورية",'المخالفات والرسوم'!$A$5:$A$304,"&gt;="&amp;$F$3,'المخالفات والرسوم'!$A$5:$A$304,"&lt;"&amp;$H$3))</f>
        <v/>
      </c>
    </row>
    <row r="140">
      <c r="A140" s="12">
        <f>IF(INDEX('السائقون'!$A$5:$A$154,30)="","",INDEX('السائقون'!$A$5:$A$154,30))</f>
        <v/>
      </c>
      <c r="B140" s="26">
        <f>IF($A140="","",COUNTIFS('سجل الحركة'!$D$5:$D$1004,$A140,'سجل الحركة'!$A$5:$A$1004,"&gt;="&amp;$F$3,'سجل الحركة'!$A$5:$A$1004,"&lt;"&amp;$H$3))</f>
        <v/>
      </c>
      <c r="C140" s="15">
        <f>IF($A140="","",SUMIFS('سجل الحركة'!$N$5:$N$1004,'سجل الحركة'!$D$5:$D$1004,$A140,'سجل الحركة'!$A$5:$A$1004,"&gt;="&amp;$F$3,'سجل الحركة'!$A$5:$A$1004,"&lt;"&amp;$H$3))</f>
        <v/>
      </c>
      <c r="D140" s="26">
        <f>IF($A140="","",COUNTIFS('المخالفات والرسوم'!$I$5:$I$304,$A140,'المخالفات والرسوم'!$A$5:$A$304,"&gt;="&amp;$F$3,'المخالفات والرسوم'!$A$5:$A$304,"&lt;"&amp;$H$3))</f>
        <v/>
      </c>
      <c r="E140" s="20">
        <f>IF($A140="","",SUMIFS('المخالفات والرسوم'!$H$5:$H$304,'المخالفات والرسوم'!$I$5:$I$304,$A140,'المخالفات والرسوم'!$A$5:$A$304,"&gt;="&amp;$F$3,'المخالفات والرسوم'!$A$5:$A$304,"&lt;"&amp;$H$3))</f>
        <v/>
      </c>
      <c r="F140" s="20">
        <f>IF($A140="","",SUMIFS('المخالفات والرسوم'!$H$5:$H$304,'المخالفات والرسوم'!$I$5:$I$304,$A140,'المخالفات والرسوم'!$E$5:$E$304,"مخالفة مرورية",'المخالفات والرسوم'!$A$5:$A$304,"&gt;="&amp;$F$3,'المخالفات والرسوم'!$A$5:$A$304,"&lt;"&amp;$H$3))</f>
        <v/>
      </c>
    </row>
    <row r="141">
      <c r="A141" s="12">
        <f>IF(INDEX('السائقون'!$A$5:$A$154,31)="","",INDEX('السائقون'!$A$5:$A$154,31))</f>
        <v/>
      </c>
      <c r="B141" s="26">
        <f>IF($A141="","",COUNTIFS('سجل الحركة'!$D$5:$D$1004,$A141,'سجل الحركة'!$A$5:$A$1004,"&gt;="&amp;$F$3,'سجل الحركة'!$A$5:$A$1004,"&lt;"&amp;$H$3))</f>
        <v/>
      </c>
      <c r="C141" s="15">
        <f>IF($A141="","",SUMIFS('سجل الحركة'!$N$5:$N$1004,'سجل الحركة'!$D$5:$D$1004,$A141,'سجل الحركة'!$A$5:$A$1004,"&gt;="&amp;$F$3,'سجل الحركة'!$A$5:$A$1004,"&lt;"&amp;$H$3))</f>
        <v/>
      </c>
      <c r="D141" s="26">
        <f>IF($A141="","",COUNTIFS('المخالفات والرسوم'!$I$5:$I$304,$A141,'المخالفات والرسوم'!$A$5:$A$304,"&gt;="&amp;$F$3,'المخالفات والرسوم'!$A$5:$A$304,"&lt;"&amp;$H$3))</f>
        <v/>
      </c>
      <c r="E141" s="20">
        <f>IF($A141="","",SUMIFS('المخالفات والرسوم'!$H$5:$H$304,'المخالفات والرسوم'!$I$5:$I$304,$A141,'المخالفات والرسوم'!$A$5:$A$304,"&gt;="&amp;$F$3,'المخالفات والرسوم'!$A$5:$A$304,"&lt;"&amp;$H$3))</f>
        <v/>
      </c>
      <c r="F141" s="20">
        <f>IF($A141="","",SUMIFS('المخالفات والرسوم'!$H$5:$H$304,'المخالفات والرسوم'!$I$5:$I$304,$A141,'المخالفات والرسوم'!$E$5:$E$304,"مخالفة مرورية",'المخالفات والرسوم'!$A$5:$A$304,"&gt;="&amp;$F$3,'المخالفات والرسوم'!$A$5:$A$304,"&lt;"&amp;$H$3))</f>
        <v/>
      </c>
    </row>
    <row r="142">
      <c r="A142" s="12">
        <f>IF(INDEX('السائقون'!$A$5:$A$154,32)="","",INDEX('السائقون'!$A$5:$A$154,32))</f>
        <v/>
      </c>
      <c r="B142" s="26">
        <f>IF($A142="","",COUNTIFS('سجل الحركة'!$D$5:$D$1004,$A142,'سجل الحركة'!$A$5:$A$1004,"&gt;="&amp;$F$3,'سجل الحركة'!$A$5:$A$1004,"&lt;"&amp;$H$3))</f>
        <v/>
      </c>
      <c r="C142" s="15">
        <f>IF($A142="","",SUMIFS('سجل الحركة'!$N$5:$N$1004,'سجل الحركة'!$D$5:$D$1004,$A142,'سجل الحركة'!$A$5:$A$1004,"&gt;="&amp;$F$3,'سجل الحركة'!$A$5:$A$1004,"&lt;"&amp;$H$3))</f>
        <v/>
      </c>
      <c r="D142" s="26">
        <f>IF($A142="","",COUNTIFS('المخالفات والرسوم'!$I$5:$I$304,$A142,'المخالفات والرسوم'!$A$5:$A$304,"&gt;="&amp;$F$3,'المخالفات والرسوم'!$A$5:$A$304,"&lt;"&amp;$H$3))</f>
        <v/>
      </c>
      <c r="E142" s="20">
        <f>IF($A142="","",SUMIFS('المخالفات والرسوم'!$H$5:$H$304,'المخالفات والرسوم'!$I$5:$I$304,$A142,'المخالفات والرسوم'!$A$5:$A$304,"&gt;="&amp;$F$3,'المخالفات والرسوم'!$A$5:$A$304,"&lt;"&amp;$H$3))</f>
        <v/>
      </c>
      <c r="F142" s="20">
        <f>IF($A142="","",SUMIFS('المخالفات والرسوم'!$H$5:$H$304,'المخالفات والرسوم'!$I$5:$I$304,$A142,'المخالفات والرسوم'!$E$5:$E$304,"مخالفة مرورية",'المخالفات والرسوم'!$A$5:$A$304,"&gt;="&amp;$F$3,'المخالفات والرسوم'!$A$5:$A$304,"&lt;"&amp;$H$3))</f>
        <v/>
      </c>
    </row>
    <row r="143">
      <c r="A143" s="12">
        <f>IF(INDEX('السائقون'!$A$5:$A$154,33)="","",INDEX('السائقون'!$A$5:$A$154,33))</f>
        <v/>
      </c>
      <c r="B143" s="26">
        <f>IF($A143="","",COUNTIFS('سجل الحركة'!$D$5:$D$1004,$A143,'سجل الحركة'!$A$5:$A$1004,"&gt;="&amp;$F$3,'سجل الحركة'!$A$5:$A$1004,"&lt;"&amp;$H$3))</f>
        <v/>
      </c>
      <c r="C143" s="15">
        <f>IF($A143="","",SUMIFS('سجل الحركة'!$N$5:$N$1004,'سجل الحركة'!$D$5:$D$1004,$A143,'سجل الحركة'!$A$5:$A$1004,"&gt;="&amp;$F$3,'سجل الحركة'!$A$5:$A$1004,"&lt;"&amp;$H$3))</f>
        <v/>
      </c>
      <c r="D143" s="26">
        <f>IF($A143="","",COUNTIFS('المخالفات والرسوم'!$I$5:$I$304,$A143,'المخالفات والرسوم'!$A$5:$A$304,"&gt;="&amp;$F$3,'المخالفات والرسوم'!$A$5:$A$304,"&lt;"&amp;$H$3))</f>
        <v/>
      </c>
      <c r="E143" s="20">
        <f>IF($A143="","",SUMIFS('المخالفات والرسوم'!$H$5:$H$304,'المخالفات والرسوم'!$I$5:$I$304,$A143,'المخالفات والرسوم'!$A$5:$A$304,"&gt;="&amp;$F$3,'المخالفات والرسوم'!$A$5:$A$304,"&lt;"&amp;$H$3))</f>
        <v/>
      </c>
      <c r="F143" s="20">
        <f>IF($A143="","",SUMIFS('المخالفات والرسوم'!$H$5:$H$304,'المخالفات والرسوم'!$I$5:$I$304,$A143,'المخالفات والرسوم'!$E$5:$E$304,"مخالفة مرورية",'المخالفات والرسوم'!$A$5:$A$304,"&gt;="&amp;$F$3,'المخالفات والرسوم'!$A$5:$A$304,"&lt;"&amp;$H$3))</f>
        <v/>
      </c>
    </row>
    <row r="144">
      <c r="A144" s="12">
        <f>IF(INDEX('السائقون'!$A$5:$A$154,34)="","",INDEX('السائقون'!$A$5:$A$154,34))</f>
        <v/>
      </c>
      <c r="B144" s="26">
        <f>IF($A144="","",COUNTIFS('سجل الحركة'!$D$5:$D$1004,$A144,'سجل الحركة'!$A$5:$A$1004,"&gt;="&amp;$F$3,'سجل الحركة'!$A$5:$A$1004,"&lt;"&amp;$H$3))</f>
        <v/>
      </c>
      <c r="C144" s="15">
        <f>IF($A144="","",SUMIFS('سجل الحركة'!$N$5:$N$1004,'سجل الحركة'!$D$5:$D$1004,$A144,'سجل الحركة'!$A$5:$A$1004,"&gt;="&amp;$F$3,'سجل الحركة'!$A$5:$A$1004,"&lt;"&amp;$H$3))</f>
        <v/>
      </c>
      <c r="D144" s="26">
        <f>IF($A144="","",COUNTIFS('المخالفات والرسوم'!$I$5:$I$304,$A144,'المخالفات والرسوم'!$A$5:$A$304,"&gt;="&amp;$F$3,'المخالفات والرسوم'!$A$5:$A$304,"&lt;"&amp;$H$3))</f>
        <v/>
      </c>
      <c r="E144" s="20">
        <f>IF($A144="","",SUMIFS('المخالفات والرسوم'!$H$5:$H$304,'المخالفات والرسوم'!$I$5:$I$304,$A144,'المخالفات والرسوم'!$A$5:$A$304,"&gt;="&amp;$F$3,'المخالفات والرسوم'!$A$5:$A$304,"&lt;"&amp;$H$3))</f>
        <v/>
      </c>
      <c r="F144" s="20">
        <f>IF($A144="","",SUMIFS('المخالفات والرسوم'!$H$5:$H$304,'المخالفات والرسوم'!$I$5:$I$304,$A144,'المخالفات والرسوم'!$E$5:$E$304,"مخالفة مرورية",'المخالفات والرسوم'!$A$5:$A$304,"&gt;="&amp;$F$3,'المخالفات والرسوم'!$A$5:$A$304,"&lt;"&amp;$H$3))</f>
        <v/>
      </c>
    </row>
    <row r="145">
      <c r="A145" s="12">
        <f>IF(INDEX('السائقون'!$A$5:$A$154,35)="","",INDEX('السائقون'!$A$5:$A$154,35))</f>
        <v/>
      </c>
      <c r="B145" s="26">
        <f>IF($A145="","",COUNTIFS('سجل الحركة'!$D$5:$D$1004,$A145,'سجل الحركة'!$A$5:$A$1004,"&gt;="&amp;$F$3,'سجل الحركة'!$A$5:$A$1004,"&lt;"&amp;$H$3))</f>
        <v/>
      </c>
      <c r="C145" s="15">
        <f>IF($A145="","",SUMIFS('سجل الحركة'!$N$5:$N$1004,'سجل الحركة'!$D$5:$D$1004,$A145,'سجل الحركة'!$A$5:$A$1004,"&gt;="&amp;$F$3,'سجل الحركة'!$A$5:$A$1004,"&lt;"&amp;$H$3))</f>
        <v/>
      </c>
      <c r="D145" s="26">
        <f>IF($A145="","",COUNTIFS('المخالفات والرسوم'!$I$5:$I$304,$A145,'المخالفات والرسوم'!$A$5:$A$304,"&gt;="&amp;$F$3,'المخالفات والرسوم'!$A$5:$A$304,"&lt;"&amp;$H$3))</f>
        <v/>
      </c>
      <c r="E145" s="20">
        <f>IF($A145="","",SUMIFS('المخالفات والرسوم'!$H$5:$H$304,'المخالفات والرسوم'!$I$5:$I$304,$A145,'المخالفات والرسوم'!$A$5:$A$304,"&gt;="&amp;$F$3,'المخالفات والرسوم'!$A$5:$A$304,"&lt;"&amp;$H$3))</f>
        <v/>
      </c>
      <c r="F145" s="20">
        <f>IF($A145="","",SUMIFS('المخالفات والرسوم'!$H$5:$H$304,'المخالفات والرسوم'!$I$5:$I$304,$A145,'المخالفات والرسوم'!$E$5:$E$304,"مخالفة مرورية",'المخالفات والرسوم'!$A$5:$A$304,"&gt;="&amp;$F$3,'المخالفات والرسوم'!$A$5:$A$304,"&lt;"&amp;$H$3))</f>
        <v/>
      </c>
    </row>
    <row r="146">
      <c r="A146" s="12">
        <f>IF(INDEX('السائقون'!$A$5:$A$154,36)="","",INDEX('السائقون'!$A$5:$A$154,36))</f>
        <v/>
      </c>
      <c r="B146" s="26">
        <f>IF($A146="","",COUNTIFS('سجل الحركة'!$D$5:$D$1004,$A146,'سجل الحركة'!$A$5:$A$1004,"&gt;="&amp;$F$3,'سجل الحركة'!$A$5:$A$1004,"&lt;"&amp;$H$3))</f>
        <v/>
      </c>
      <c r="C146" s="15">
        <f>IF($A146="","",SUMIFS('سجل الحركة'!$N$5:$N$1004,'سجل الحركة'!$D$5:$D$1004,$A146,'سجل الحركة'!$A$5:$A$1004,"&gt;="&amp;$F$3,'سجل الحركة'!$A$5:$A$1004,"&lt;"&amp;$H$3))</f>
        <v/>
      </c>
      <c r="D146" s="26">
        <f>IF($A146="","",COUNTIFS('المخالفات والرسوم'!$I$5:$I$304,$A146,'المخالفات والرسوم'!$A$5:$A$304,"&gt;="&amp;$F$3,'المخالفات والرسوم'!$A$5:$A$304,"&lt;"&amp;$H$3))</f>
        <v/>
      </c>
      <c r="E146" s="20">
        <f>IF($A146="","",SUMIFS('المخالفات والرسوم'!$H$5:$H$304,'المخالفات والرسوم'!$I$5:$I$304,$A146,'المخالفات والرسوم'!$A$5:$A$304,"&gt;="&amp;$F$3,'المخالفات والرسوم'!$A$5:$A$304,"&lt;"&amp;$H$3))</f>
        <v/>
      </c>
      <c r="F146" s="20">
        <f>IF($A146="","",SUMIFS('المخالفات والرسوم'!$H$5:$H$304,'المخالفات والرسوم'!$I$5:$I$304,$A146,'المخالفات والرسوم'!$E$5:$E$304,"مخالفة مرورية",'المخالفات والرسوم'!$A$5:$A$304,"&gt;="&amp;$F$3,'المخالفات والرسوم'!$A$5:$A$304,"&lt;"&amp;$H$3))</f>
        <v/>
      </c>
    </row>
    <row r="147">
      <c r="A147" s="12">
        <f>IF(INDEX('السائقون'!$A$5:$A$154,37)="","",INDEX('السائقون'!$A$5:$A$154,37))</f>
        <v/>
      </c>
      <c r="B147" s="26">
        <f>IF($A147="","",COUNTIFS('سجل الحركة'!$D$5:$D$1004,$A147,'سجل الحركة'!$A$5:$A$1004,"&gt;="&amp;$F$3,'سجل الحركة'!$A$5:$A$1004,"&lt;"&amp;$H$3))</f>
        <v/>
      </c>
      <c r="C147" s="15">
        <f>IF($A147="","",SUMIFS('سجل الحركة'!$N$5:$N$1004,'سجل الحركة'!$D$5:$D$1004,$A147,'سجل الحركة'!$A$5:$A$1004,"&gt;="&amp;$F$3,'سجل الحركة'!$A$5:$A$1004,"&lt;"&amp;$H$3))</f>
        <v/>
      </c>
      <c r="D147" s="26">
        <f>IF($A147="","",COUNTIFS('المخالفات والرسوم'!$I$5:$I$304,$A147,'المخالفات والرسوم'!$A$5:$A$304,"&gt;="&amp;$F$3,'المخالفات والرسوم'!$A$5:$A$304,"&lt;"&amp;$H$3))</f>
        <v/>
      </c>
      <c r="E147" s="20">
        <f>IF($A147="","",SUMIFS('المخالفات والرسوم'!$H$5:$H$304,'المخالفات والرسوم'!$I$5:$I$304,$A147,'المخالفات والرسوم'!$A$5:$A$304,"&gt;="&amp;$F$3,'المخالفات والرسوم'!$A$5:$A$304,"&lt;"&amp;$H$3))</f>
        <v/>
      </c>
      <c r="F147" s="20">
        <f>IF($A147="","",SUMIFS('المخالفات والرسوم'!$H$5:$H$304,'المخالفات والرسوم'!$I$5:$I$304,$A147,'المخالفات والرسوم'!$E$5:$E$304,"مخالفة مرورية",'المخالفات والرسوم'!$A$5:$A$304,"&gt;="&amp;$F$3,'المخالفات والرسوم'!$A$5:$A$304,"&lt;"&amp;$H$3))</f>
        <v/>
      </c>
    </row>
    <row r="148">
      <c r="A148" s="12">
        <f>IF(INDEX('السائقون'!$A$5:$A$154,38)="","",INDEX('السائقون'!$A$5:$A$154,38))</f>
        <v/>
      </c>
      <c r="B148" s="26">
        <f>IF($A148="","",COUNTIFS('سجل الحركة'!$D$5:$D$1004,$A148,'سجل الحركة'!$A$5:$A$1004,"&gt;="&amp;$F$3,'سجل الحركة'!$A$5:$A$1004,"&lt;"&amp;$H$3))</f>
        <v/>
      </c>
      <c r="C148" s="15">
        <f>IF($A148="","",SUMIFS('سجل الحركة'!$N$5:$N$1004,'سجل الحركة'!$D$5:$D$1004,$A148,'سجل الحركة'!$A$5:$A$1004,"&gt;="&amp;$F$3,'سجل الحركة'!$A$5:$A$1004,"&lt;"&amp;$H$3))</f>
        <v/>
      </c>
      <c r="D148" s="26">
        <f>IF($A148="","",COUNTIFS('المخالفات والرسوم'!$I$5:$I$304,$A148,'المخالفات والرسوم'!$A$5:$A$304,"&gt;="&amp;$F$3,'المخالفات والرسوم'!$A$5:$A$304,"&lt;"&amp;$H$3))</f>
        <v/>
      </c>
      <c r="E148" s="20">
        <f>IF($A148="","",SUMIFS('المخالفات والرسوم'!$H$5:$H$304,'المخالفات والرسوم'!$I$5:$I$304,$A148,'المخالفات والرسوم'!$A$5:$A$304,"&gt;="&amp;$F$3,'المخالفات والرسوم'!$A$5:$A$304,"&lt;"&amp;$H$3))</f>
        <v/>
      </c>
      <c r="F148" s="20">
        <f>IF($A148="","",SUMIFS('المخالفات والرسوم'!$H$5:$H$304,'المخالفات والرسوم'!$I$5:$I$304,$A148,'المخالفات والرسوم'!$E$5:$E$304,"مخالفة مرورية",'المخالفات والرسوم'!$A$5:$A$304,"&gt;="&amp;$F$3,'المخالفات والرسوم'!$A$5:$A$304,"&lt;"&amp;$H$3))</f>
        <v/>
      </c>
    </row>
    <row r="149">
      <c r="A149" s="12">
        <f>IF(INDEX('السائقون'!$A$5:$A$154,39)="","",INDEX('السائقون'!$A$5:$A$154,39))</f>
        <v/>
      </c>
      <c r="B149" s="26">
        <f>IF($A149="","",COUNTIFS('سجل الحركة'!$D$5:$D$1004,$A149,'سجل الحركة'!$A$5:$A$1004,"&gt;="&amp;$F$3,'سجل الحركة'!$A$5:$A$1004,"&lt;"&amp;$H$3))</f>
        <v/>
      </c>
      <c r="C149" s="15">
        <f>IF($A149="","",SUMIFS('سجل الحركة'!$N$5:$N$1004,'سجل الحركة'!$D$5:$D$1004,$A149,'سجل الحركة'!$A$5:$A$1004,"&gt;="&amp;$F$3,'سجل الحركة'!$A$5:$A$1004,"&lt;"&amp;$H$3))</f>
        <v/>
      </c>
      <c r="D149" s="26">
        <f>IF($A149="","",COUNTIFS('المخالفات والرسوم'!$I$5:$I$304,$A149,'المخالفات والرسوم'!$A$5:$A$304,"&gt;="&amp;$F$3,'المخالفات والرسوم'!$A$5:$A$304,"&lt;"&amp;$H$3))</f>
        <v/>
      </c>
      <c r="E149" s="20">
        <f>IF($A149="","",SUMIFS('المخالفات والرسوم'!$H$5:$H$304,'المخالفات والرسوم'!$I$5:$I$304,$A149,'المخالفات والرسوم'!$A$5:$A$304,"&gt;="&amp;$F$3,'المخالفات والرسوم'!$A$5:$A$304,"&lt;"&amp;$H$3))</f>
        <v/>
      </c>
      <c r="F149" s="20">
        <f>IF($A149="","",SUMIFS('المخالفات والرسوم'!$H$5:$H$304,'المخالفات والرسوم'!$I$5:$I$304,$A149,'المخالفات والرسوم'!$E$5:$E$304,"مخالفة مرورية",'المخالفات والرسوم'!$A$5:$A$304,"&gt;="&amp;$F$3,'المخالفات والرسوم'!$A$5:$A$304,"&lt;"&amp;$H$3))</f>
        <v/>
      </c>
    </row>
    <row r="150">
      <c r="A150" s="12">
        <f>IF(INDEX('السائقون'!$A$5:$A$154,40)="","",INDEX('السائقون'!$A$5:$A$154,40))</f>
        <v/>
      </c>
      <c r="B150" s="26">
        <f>IF($A150="","",COUNTIFS('سجل الحركة'!$D$5:$D$1004,$A150,'سجل الحركة'!$A$5:$A$1004,"&gt;="&amp;$F$3,'سجل الحركة'!$A$5:$A$1004,"&lt;"&amp;$H$3))</f>
        <v/>
      </c>
      <c r="C150" s="15">
        <f>IF($A150="","",SUMIFS('سجل الحركة'!$N$5:$N$1004,'سجل الحركة'!$D$5:$D$1004,$A150,'سجل الحركة'!$A$5:$A$1004,"&gt;="&amp;$F$3,'سجل الحركة'!$A$5:$A$1004,"&lt;"&amp;$H$3))</f>
        <v/>
      </c>
      <c r="D150" s="26">
        <f>IF($A150="","",COUNTIFS('المخالفات والرسوم'!$I$5:$I$304,$A150,'المخالفات والرسوم'!$A$5:$A$304,"&gt;="&amp;$F$3,'المخالفات والرسوم'!$A$5:$A$304,"&lt;"&amp;$H$3))</f>
        <v/>
      </c>
      <c r="E150" s="20">
        <f>IF($A150="","",SUMIFS('المخالفات والرسوم'!$H$5:$H$304,'المخالفات والرسوم'!$I$5:$I$304,$A150,'المخالفات والرسوم'!$A$5:$A$304,"&gt;="&amp;$F$3,'المخالفات والرسوم'!$A$5:$A$304,"&lt;"&amp;$H$3))</f>
        <v/>
      </c>
      <c r="F150" s="20">
        <f>IF($A150="","",SUMIFS('المخالفات والرسوم'!$H$5:$H$304,'المخالفات والرسوم'!$I$5:$I$304,$A150,'المخالفات والرسوم'!$E$5:$E$304,"مخالفة مرورية",'المخالفات والرسوم'!$A$5:$A$304,"&gt;="&amp;$F$3,'المخالفات والرسوم'!$A$5:$A$304,"&lt;"&amp;$H$3))</f>
        <v/>
      </c>
    </row>
    <row r="151">
      <c r="A151" s="12">
        <f>IF(INDEX('السائقون'!$A$5:$A$154,41)="","",INDEX('السائقون'!$A$5:$A$154,41))</f>
        <v/>
      </c>
      <c r="B151" s="26">
        <f>IF($A151="","",COUNTIFS('سجل الحركة'!$D$5:$D$1004,$A151,'سجل الحركة'!$A$5:$A$1004,"&gt;="&amp;$F$3,'سجل الحركة'!$A$5:$A$1004,"&lt;"&amp;$H$3))</f>
        <v/>
      </c>
      <c r="C151" s="15">
        <f>IF($A151="","",SUMIFS('سجل الحركة'!$N$5:$N$1004,'سجل الحركة'!$D$5:$D$1004,$A151,'سجل الحركة'!$A$5:$A$1004,"&gt;="&amp;$F$3,'سجل الحركة'!$A$5:$A$1004,"&lt;"&amp;$H$3))</f>
        <v/>
      </c>
      <c r="D151" s="26">
        <f>IF($A151="","",COUNTIFS('المخالفات والرسوم'!$I$5:$I$304,$A151,'المخالفات والرسوم'!$A$5:$A$304,"&gt;="&amp;$F$3,'المخالفات والرسوم'!$A$5:$A$304,"&lt;"&amp;$H$3))</f>
        <v/>
      </c>
      <c r="E151" s="20">
        <f>IF($A151="","",SUMIFS('المخالفات والرسوم'!$H$5:$H$304,'المخالفات والرسوم'!$I$5:$I$304,$A151,'المخالفات والرسوم'!$A$5:$A$304,"&gt;="&amp;$F$3,'المخالفات والرسوم'!$A$5:$A$304,"&lt;"&amp;$H$3))</f>
        <v/>
      </c>
      <c r="F151" s="20">
        <f>IF($A151="","",SUMIFS('المخالفات والرسوم'!$H$5:$H$304,'المخالفات والرسوم'!$I$5:$I$304,$A151,'المخالفات والرسوم'!$E$5:$E$304,"مخالفة مرورية",'المخالفات والرسوم'!$A$5:$A$304,"&gt;="&amp;$F$3,'المخالفات والرسوم'!$A$5:$A$304,"&lt;"&amp;$H$3))</f>
        <v/>
      </c>
    </row>
    <row r="152">
      <c r="A152" s="12">
        <f>IF(INDEX('السائقون'!$A$5:$A$154,42)="","",INDEX('السائقون'!$A$5:$A$154,42))</f>
        <v/>
      </c>
      <c r="B152" s="26">
        <f>IF($A152="","",COUNTIFS('سجل الحركة'!$D$5:$D$1004,$A152,'سجل الحركة'!$A$5:$A$1004,"&gt;="&amp;$F$3,'سجل الحركة'!$A$5:$A$1004,"&lt;"&amp;$H$3))</f>
        <v/>
      </c>
      <c r="C152" s="15">
        <f>IF($A152="","",SUMIFS('سجل الحركة'!$N$5:$N$1004,'سجل الحركة'!$D$5:$D$1004,$A152,'سجل الحركة'!$A$5:$A$1004,"&gt;="&amp;$F$3,'سجل الحركة'!$A$5:$A$1004,"&lt;"&amp;$H$3))</f>
        <v/>
      </c>
      <c r="D152" s="26">
        <f>IF($A152="","",COUNTIFS('المخالفات والرسوم'!$I$5:$I$304,$A152,'المخالفات والرسوم'!$A$5:$A$304,"&gt;="&amp;$F$3,'المخالفات والرسوم'!$A$5:$A$304,"&lt;"&amp;$H$3))</f>
        <v/>
      </c>
      <c r="E152" s="20">
        <f>IF($A152="","",SUMIFS('المخالفات والرسوم'!$H$5:$H$304,'المخالفات والرسوم'!$I$5:$I$304,$A152,'المخالفات والرسوم'!$A$5:$A$304,"&gt;="&amp;$F$3,'المخالفات والرسوم'!$A$5:$A$304,"&lt;"&amp;$H$3))</f>
        <v/>
      </c>
      <c r="F152" s="20">
        <f>IF($A152="","",SUMIFS('المخالفات والرسوم'!$H$5:$H$304,'المخالفات والرسوم'!$I$5:$I$304,$A152,'المخالفات والرسوم'!$E$5:$E$304,"مخالفة مرورية",'المخالفات والرسوم'!$A$5:$A$304,"&gt;="&amp;$F$3,'المخالفات والرسوم'!$A$5:$A$304,"&lt;"&amp;$H$3))</f>
        <v/>
      </c>
    </row>
    <row r="153">
      <c r="A153" s="12">
        <f>IF(INDEX('السائقون'!$A$5:$A$154,43)="","",INDEX('السائقون'!$A$5:$A$154,43))</f>
        <v/>
      </c>
      <c r="B153" s="26">
        <f>IF($A153="","",COUNTIFS('سجل الحركة'!$D$5:$D$1004,$A153,'سجل الحركة'!$A$5:$A$1004,"&gt;="&amp;$F$3,'سجل الحركة'!$A$5:$A$1004,"&lt;"&amp;$H$3))</f>
        <v/>
      </c>
      <c r="C153" s="15">
        <f>IF($A153="","",SUMIFS('سجل الحركة'!$N$5:$N$1004,'سجل الحركة'!$D$5:$D$1004,$A153,'سجل الحركة'!$A$5:$A$1004,"&gt;="&amp;$F$3,'سجل الحركة'!$A$5:$A$1004,"&lt;"&amp;$H$3))</f>
        <v/>
      </c>
      <c r="D153" s="26">
        <f>IF($A153="","",COUNTIFS('المخالفات والرسوم'!$I$5:$I$304,$A153,'المخالفات والرسوم'!$A$5:$A$304,"&gt;="&amp;$F$3,'المخالفات والرسوم'!$A$5:$A$304,"&lt;"&amp;$H$3))</f>
        <v/>
      </c>
      <c r="E153" s="20">
        <f>IF($A153="","",SUMIFS('المخالفات والرسوم'!$H$5:$H$304,'المخالفات والرسوم'!$I$5:$I$304,$A153,'المخالفات والرسوم'!$A$5:$A$304,"&gt;="&amp;$F$3,'المخالفات والرسوم'!$A$5:$A$304,"&lt;"&amp;$H$3))</f>
        <v/>
      </c>
      <c r="F153" s="20">
        <f>IF($A153="","",SUMIFS('المخالفات والرسوم'!$H$5:$H$304,'المخالفات والرسوم'!$I$5:$I$304,$A153,'المخالفات والرسوم'!$E$5:$E$304,"مخالفة مرورية",'المخالفات والرسوم'!$A$5:$A$304,"&gt;="&amp;$F$3,'المخالفات والرسوم'!$A$5:$A$304,"&lt;"&amp;$H$3))</f>
        <v/>
      </c>
    </row>
    <row r="154">
      <c r="A154" s="12">
        <f>IF(INDEX('السائقون'!$A$5:$A$154,44)="","",INDEX('السائقون'!$A$5:$A$154,44))</f>
        <v/>
      </c>
      <c r="B154" s="26">
        <f>IF($A154="","",COUNTIFS('سجل الحركة'!$D$5:$D$1004,$A154,'سجل الحركة'!$A$5:$A$1004,"&gt;="&amp;$F$3,'سجل الحركة'!$A$5:$A$1004,"&lt;"&amp;$H$3))</f>
        <v/>
      </c>
      <c r="C154" s="15">
        <f>IF($A154="","",SUMIFS('سجل الحركة'!$N$5:$N$1004,'سجل الحركة'!$D$5:$D$1004,$A154,'سجل الحركة'!$A$5:$A$1004,"&gt;="&amp;$F$3,'سجل الحركة'!$A$5:$A$1004,"&lt;"&amp;$H$3))</f>
        <v/>
      </c>
      <c r="D154" s="26">
        <f>IF($A154="","",COUNTIFS('المخالفات والرسوم'!$I$5:$I$304,$A154,'المخالفات والرسوم'!$A$5:$A$304,"&gt;="&amp;$F$3,'المخالفات والرسوم'!$A$5:$A$304,"&lt;"&amp;$H$3))</f>
        <v/>
      </c>
      <c r="E154" s="20">
        <f>IF($A154="","",SUMIFS('المخالفات والرسوم'!$H$5:$H$304,'المخالفات والرسوم'!$I$5:$I$304,$A154,'المخالفات والرسوم'!$A$5:$A$304,"&gt;="&amp;$F$3,'المخالفات والرسوم'!$A$5:$A$304,"&lt;"&amp;$H$3))</f>
        <v/>
      </c>
      <c r="F154" s="20">
        <f>IF($A154="","",SUMIFS('المخالفات والرسوم'!$H$5:$H$304,'المخالفات والرسوم'!$I$5:$I$304,$A154,'المخالفات والرسوم'!$E$5:$E$304,"مخالفة مرورية",'المخالفات والرسوم'!$A$5:$A$304,"&gt;="&amp;$F$3,'المخالفات والرسوم'!$A$5:$A$304,"&lt;"&amp;$H$3))</f>
        <v/>
      </c>
    </row>
    <row r="155">
      <c r="A155" s="12">
        <f>IF(INDEX('السائقون'!$A$5:$A$154,45)="","",INDEX('السائقون'!$A$5:$A$154,45))</f>
        <v/>
      </c>
      <c r="B155" s="26">
        <f>IF($A155="","",COUNTIFS('سجل الحركة'!$D$5:$D$1004,$A155,'سجل الحركة'!$A$5:$A$1004,"&gt;="&amp;$F$3,'سجل الحركة'!$A$5:$A$1004,"&lt;"&amp;$H$3))</f>
        <v/>
      </c>
      <c r="C155" s="15">
        <f>IF($A155="","",SUMIFS('سجل الحركة'!$N$5:$N$1004,'سجل الحركة'!$D$5:$D$1004,$A155,'سجل الحركة'!$A$5:$A$1004,"&gt;="&amp;$F$3,'سجل الحركة'!$A$5:$A$1004,"&lt;"&amp;$H$3))</f>
        <v/>
      </c>
      <c r="D155" s="26">
        <f>IF($A155="","",COUNTIFS('المخالفات والرسوم'!$I$5:$I$304,$A155,'المخالفات والرسوم'!$A$5:$A$304,"&gt;="&amp;$F$3,'المخالفات والرسوم'!$A$5:$A$304,"&lt;"&amp;$H$3))</f>
        <v/>
      </c>
      <c r="E155" s="20">
        <f>IF($A155="","",SUMIFS('المخالفات والرسوم'!$H$5:$H$304,'المخالفات والرسوم'!$I$5:$I$304,$A155,'المخالفات والرسوم'!$A$5:$A$304,"&gt;="&amp;$F$3,'المخالفات والرسوم'!$A$5:$A$304,"&lt;"&amp;$H$3))</f>
        <v/>
      </c>
      <c r="F155" s="20">
        <f>IF($A155="","",SUMIFS('المخالفات والرسوم'!$H$5:$H$304,'المخالفات والرسوم'!$I$5:$I$304,$A155,'المخالفات والرسوم'!$E$5:$E$304,"مخالفة مرورية",'المخالفات والرسوم'!$A$5:$A$304,"&gt;="&amp;$F$3,'المخالفات والرسوم'!$A$5:$A$304,"&lt;"&amp;$H$3))</f>
        <v/>
      </c>
    </row>
    <row r="156">
      <c r="A156" s="12">
        <f>IF(INDEX('السائقون'!$A$5:$A$154,46)="","",INDEX('السائقون'!$A$5:$A$154,46))</f>
        <v/>
      </c>
      <c r="B156" s="26">
        <f>IF($A156="","",COUNTIFS('سجل الحركة'!$D$5:$D$1004,$A156,'سجل الحركة'!$A$5:$A$1004,"&gt;="&amp;$F$3,'سجل الحركة'!$A$5:$A$1004,"&lt;"&amp;$H$3))</f>
        <v/>
      </c>
      <c r="C156" s="15">
        <f>IF($A156="","",SUMIFS('سجل الحركة'!$N$5:$N$1004,'سجل الحركة'!$D$5:$D$1004,$A156,'سجل الحركة'!$A$5:$A$1004,"&gt;="&amp;$F$3,'سجل الحركة'!$A$5:$A$1004,"&lt;"&amp;$H$3))</f>
        <v/>
      </c>
      <c r="D156" s="26">
        <f>IF($A156="","",COUNTIFS('المخالفات والرسوم'!$I$5:$I$304,$A156,'المخالفات والرسوم'!$A$5:$A$304,"&gt;="&amp;$F$3,'المخالفات والرسوم'!$A$5:$A$304,"&lt;"&amp;$H$3))</f>
        <v/>
      </c>
      <c r="E156" s="20">
        <f>IF($A156="","",SUMIFS('المخالفات والرسوم'!$H$5:$H$304,'المخالفات والرسوم'!$I$5:$I$304,$A156,'المخالفات والرسوم'!$A$5:$A$304,"&gt;="&amp;$F$3,'المخالفات والرسوم'!$A$5:$A$304,"&lt;"&amp;$H$3))</f>
        <v/>
      </c>
      <c r="F156" s="20">
        <f>IF($A156="","",SUMIFS('المخالفات والرسوم'!$H$5:$H$304,'المخالفات والرسوم'!$I$5:$I$304,$A156,'المخالفات والرسوم'!$E$5:$E$304,"مخالفة مرورية",'المخالفات والرسوم'!$A$5:$A$304,"&gt;="&amp;$F$3,'المخالفات والرسوم'!$A$5:$A$304,"&lt;"&amp;$H$3))</f>
        <v/>
      </c>
    </row>
    <row r="157">
      <c r="A157" s="12">
        <f>IF(INDEX('السائقون'!$A$5:$A$154,47)="","",INDEX('السائقون'!$A$5:$A$154,47))</f>
        <v/>
      </c>
      <c r="B157" s="26">
        <f>IF($A157="","",COUNTIFS('سجل الحركة'!$D$5:$D$1004,$A157,'سجل الحركة'!$A$5:$A$1004,"&gt;="&amp;$F$3,'سجل الحركة'!$A$5:$A$1004,"&lt;"&amp;$H$3))</f>
        <v/>
      </c>
      <c r="C157" s="15">
        <f>IF($A157="","",SUMIFS('سجل الحركة'!$N$5:$N$1004,'سجل الحركة'!$D$5:$D$1004,$A157,'سجل الحركة'!$A$5:$A$1004,"&gt;="&amp;$F$3,'سجل الحركة'!$A$5:$A$1004,"&lt;"&amp;$H$3))</f>
        <v/>
      </c>
      <c r="D157" s="26">
        <f>IF($A157="","",COUNTIFS('المخالفات والرسوم'!$I$5:$I$304,$A157,'المخالفات والرسوم'!$A$5:$A$304,"&gt;="&amp;$F$3,'المخالفات والرسوم'!$A$5:$A$304,"&lt;"&amp;$H$3))</f>
        <v/>
      </c>
      <c r="E157" s="20">
        <f>IF($A157="","",SUMIFS('المخالفات والرسوم'!$H$5:$H$304,'المخالفات والرسوم'!$I$5:$I$304,$A157,'المخالفات والرسوم'!$A$5:$A$304,"&gt;="&amp;$F$3,'المخالفات والرسوم'!$A$5:$A$304,"&lt;"&amp;$H$3))</f>
        <v/>
      </c>
      <c r="F157" s="20">
        <f>IF($A157="","",SUMIFS('المخالفات والرسوم'!$H$5:$H$304,'المخالفات والرسوم'!$I$5:$I$304,$A157,'المخالفات والرسوم'!$E$5:$E$304,"مخالفة مرورية",'المخالفات والرسوم'!$A$5:$A$304,"&gt;="&amp;$F$3,'المخالفات والرسوم'!$A$5:$A$304,"&lt;"&amp;$H$3))</f>
        <v/>
      </c>
    </row>
    <row r="158">
      <c r="A158" s="12">
        <f>IF(INDEX('السائقون'!$A$5:$A$154,48)="","",INDEX('السائقون'!$A$5:$A$154,48))</f>
        <v/>
      </c>
      <c r="B158" s="26">
        <f>IF($A158="","",COUNTIFS('سجل الحركة'!$D$5:$D$1004,$A158,'سجل الحركة'!$A$5:$A$1004,"&gt;="&amp;$F$3,'سجل الحركة'!$A$5:$A$1004,"&lt;"&amp;$H$3))</f>
        <v/>
      </c>
      <c r="C158" s="15">
        <f>IF($A158="","",SUMIFS('سجل الحركة'!$N$5:$N$1004,'سجل الحركة'!$D$5:$D$1004,$A158,'سجل الحركة'!$A$5:$A$1004,"&gt;="&amp;$F$3,'سجل الحركة'!$A$5:$A$1004,"&lt;"&amp;$H$3))</f>
        <v/>
      </c>
      <c r="D158" s="26">
        <f>IF($A158="","",COUNTIFS('المخالفات والرسوم'!$I$5:$I$304,$A158,'المخالفات والرسوم'!$A$5:$A$304,"&gt;="&amp;$F$3,'المخالفات والرسوم'!$A$5:$A$304,"&lt;"&amp;$H$3))</f>
        <v/>
      </c>
      <c r="E158" s="20">
        <f>IF($A158="","",SUMIFS('المخالفات والرسوم'!$H$5:$H$304,'المخالفات والرسوم'!$I$5:$I$304,$A158,'المخالفات والرسوم'!$A$5:$A$304,"&gt;="&amp;$F$3,'المخالفات والرسوم'!$A$5:$A$304,"&lt;"&amp;$H$3))</f>
        <v/>
      </c>
      <c r="F158" s="20">
        <f>IF($A158="","",SUMIFS('المخالفات والرسوم'!$H$5:$H$304,'المخالفات والرسوم'!$I$5:$I$304,$A158,'المخالفات والرسوم'!$E$5:$E$304,"مخالفة مرورية",'المخالفات والرسوم'!$A$5:$A$304,"&gt;="&amp;$F$3,'المخالفات والرسوم'!$A$5:$A$304,"&lt;"&amp;$H$3))</f>
        <v/>
      </c>
    </row>
    <row r="159">
      <c r="A159" s="12">
        <f>IF(INDEX('السائقون'!$A$5:$A$154,49)="","",INDEX('السائقون'!$A$5:$A$154,49))</f>
        <v/>
      </c>
      <c r="B159" s="26">
        <f>IF($A159="","",COUNTIFS('سجل الحركة'!$D$5:$D$1004,$A159,'سجل الحركة'!$A$5:$A$1004,"&gt;="&amp;$F$3,'سجل الحركة'!$A$5:$A$1004,"&lt;"&amp;$H$3))</f>
        <v/>
      </c>
      <c r="C159" s="15">
        <f>IF($A159="","",SUMIFS('سجل الحركة'!$N$5:$N$1004,'سجل الحركة'!$D$5:$D$1004,$A159,'سجل الحركة'!$A$5:$A$1004,"&gt;="&amp;$F$3,'سجل الحركة'!$A$5:$A$1004,"&lt;"&amp;$H$3))</f>
        <v/>
      </c>
      <c r="D159" s="26">
        <f>IF($A159="","",COUNTIFS('المخالفات والرسوم'!$I$5:$I$304,$A159,'المخالفات والرسوم'!$A$5:$A$304,"&gt;="&amp;$F$3,'المخالفات والرسوم'!$A$5:$A$304,"&lt;"&amp;$H$3))</f>
        <v/>
      </c>
      <c r="E159" s="20">
        <f>IF($A159="","",SUMIFS('المخالفات والرسوم'!$H$5:$H$304,'المخالفات والرسوم'!$I$5:$I$304,$A159,'المخالفات والرسوم'!$A$5:$A$304,"&gt;="&amp;$F$3,'المخالفات والرسوم'!$A$5:$A$304,"&lt;"&amp;$H$3))</f>
        <v/>
      </c>
      <c r="F159" s="20">
        <f>IF($A159="","",SUMIFS('المخالفات والرسوم'!$H$5:$H$304,'المخالفات والرسوم'!$I$5:$I$304,$A159,'المخالفات والرسوم'!$E$5:$E$304,"مخالفة مرورية",'المخالفات والرسوم'!$A$5:$A$304,"&gt;="&amp;$F$3,'المخالفات والرسوم'!$A$5:$A$304,"&lt;"&amp;$H$3))</f>
        <v/>
      </c>
    </row>
    <row r="160">
      <c r="A160" s="12">
        <f>IF(INDEX('السائقون'!$A$5:$A$154,50)="","",INDEX('السائقون'!$A$5:$A$154,50))</f>
        <v/>
      </c>
      <c r="B160" s="26">
        <f>IF($A160="","",COUNTIFS('سجل الحركة'!$D$5:$D$1004,$A160,'سجل الحركة'!$A$5:$A$1004,"&gt;="&amp;$F$3,'سجل الحركة'!$A$5:$A$1004,"&lt;"&amp;$H$3))</f>
        <v/>
      </c>
      <c r="C160" s="15">
        <f>IF($A160="","",SUMIFS('سجل الحركة'!$N$5:$N$1004,'سجل الحركة'!$D$5:$D$1004,$A160,'سجل الحركة'!$A$5:$A$1004,"&gt;="&amp;$F$3,'سجل الحركة'!$A$5:$A$1004,"&lt;"&amp;$H$3))</f>
        <v/>
      </c>
      <c r="D160" s="26">
        <f>IF($A160="","",COUNTIFS('المخالفات والرسوم'!$I$5:$I$304,$A160,'المخالفات والرسوم'!$A$5:$A$304,"&gt;="&amp;$F$3,'المخالفات والرسوم'!$A$5:$A$304,"&lt;"&amp;$H$3))</f>
        <v/>
      </c>
      <c r="E160" s="20">
        <f>IF($A160="","",SUMIFS('المخالفات والرسوم'!$H$5:$H$304,'المخالفات والرسوم'!$I$5:$I$304,$A160,'المخالفات والرسوم'!$A$5:$A$304,"&gt;="&amp;$F$3,'المخالفات والرسوم'!$A$5:$A$304,"&lt;"&amp;$H$3))</f>
        <v/>
      </c>
      <c r="F160" s="20">
        <f>IF($A160="","",SUMIFS('المخالفات والرسوم'!$H$5:$H$304,'المخالفات والرسوم'!$I$5:$I$304,$A160,'المخالفات والرسوم'!$E$5:$E$304,"مخالفة مرورية",'المخالفات والرسوم'!$A$5:$A$304,"&gt;="&amp;$F$3,'المخالفات والرسوم'!$A$5:$A$304,"&lt;"&amp;$H$3))</f>
        <v/>
      </c>
    </row>
    <row r="161">
      <c r="A161" s="12">
        <f>IF(INDEX('السائقون'!$A$5:$A$154,51)="","",INDEX('السائقون'!$A$5:$A$154,51))</f>
        <v/>
      </c>
      <c r="B161" s="26">
        <f>IF($A161="","",COUNTIFS('سجل الحركة'!$D$5:$D$1004,$A161,'سجل الحركة'!$A$5:$A$1004,"&gt;="&amp;$F$3,'سجل الحركة'!$A$5:$A$1004,"&lt;"&amp;$H$3))</f>
        <v/>
      </c>
      <c r="C161" s="15">
        <f>IF($A161="","",SUMIFS('سجل الحركة'!$N$5:$N$1004,'سجل الحركة'!$D$5:$D$1004,$A161,'سجل الحركة'!$A$5:$A$1004,"&gt;="&amp;$F$3,'سجل الحركة'!$A$5:$A$1004,"&lt;"&amp;$H$3))</f>
        <v/>
      </c>
      <c r="D161" s="26">
        <f>IF($A161="","",COUNTIFS('المخالفات والرسوم'!$I$5:$I$304,$A161,'المخالفات والرسوم'!$A$5:$A$304,"&gt;="&amp;$F$3,'المخالفات والرسوم'!$A$5:$A$304,"&lt;"&amp;$H$3))</f>
        <v/>
      </c>
      <c r="E161" s="20">
        <f>IF($A161="","",SUMIFS('المخالفات والرسوم'!$H$5:$H$304,'المخالفات والرسوم'!$I$5:$I$304,$A161,'المخالفات والرسوم'!$A$5:$A$304,"&gt;="&amp;$F$3,'المخالفات والرسوم'!$A$5:$A$304,"&lt;"&amp;$H$3))</f>
        <v/>
      </c>
      <c r="F161" s="20">
        <f>IF($A161="","",SUMIFS('المخالفات والرسوم'!$H$5:$H$304,'المخالفات والرسوم'!$I$5:$I$304,$A161,'المخالفات والرسوم'!$E$5:$E$304,"مخالفة مرورية",'المخالفات والرسوم'!$A$5:$A$304,"&gt;="&amp;$F$3,'المخالفات والرسوم'!$A$5:$A$304,"&lt;"&amp;$H$3))</f>
        <v/>
      </c>
    </row>
    <row r="162">
      <c r="A162" s="12">
        <f>IF(INDEX('السائقون'!$A$5:$A$154,52)="","",INDEX('السائقون'!$A$5:$A$154,52))</f>
        <v/>
      </c>
      <c r="B162" s="26">
        <f>IF($A162="","",COUNTIFS('سجل الحركة'!$D$5:$D$1004,$A162,'سجل الحركة'!$A$5:$A$1004,"&gt;="&amp;$F$3,'سجل الحركة'!$A$5:$A$1004,"&lt;"&amp;$H$3))</f>
        <v/>
      </c>
      <c r="C162" s="15">
        <f>IF($A162="","",SUMIFS('سجل الحركة'!$N$5:$N$1004,'سجل الحركة'!$D$5:$D$1004,$A162,'سجل الحركة'!$A$5:$A$1004,"&gt;="&amp;$F$3,'سجل الحركة'!$A$5:$A$1004,"&lt;"&amp;$H$3))</f>
        <v/>
      </c>
      <c r="D162" s="26">
        <f>IF($A162="","",COUNTIFS('المخالفات والرسوم'!$I$5:$I$304,$A162,'المخالفات والرسوم'!$A$5:$A$304,"&gt;="&amp;$F$3,'المخالفات والرسوم'!$A$5:$A$304,"&lt;"&amp;$H$3))</f>
        <v/>
      </c>
      <c r="E162" s="20">
        <f>IF($A162="","",SUMIFS('المخالفات والرسوم'!$H$5:$H$304,'المخالفات والرسوم'!$I$5:$I$304,$A162,'المخالفات والرسوم'!$A$5:$A$304,"&gt;="&amp;$F$3,'المخالفات والرسوم'!$A$5:$A$304,"&lt;"&amp;$H$3))</f>
        <v/>
      </c>
      <c r="F162" s="20">
        <f>IF($A162="","",SUMIFS('المخالفات والرسوم'!$H$5:$H$304,'المخالفات والرسوم'!$I$5:$I$304,$A162,'المخالفات والرسوم'!$E$5:$E$304,"مخالفة مرورية",'المخالفات والرسوم'!$A$5:$A$304,"&gt;="&amp;$F$3,'المخالفات والرسوم'!$A$5:$A$304,"&lt;"&amp;$H$3))</f>
        <v/>
      </c>
    </row>
    <row r="163">
      <c r="A163" s="12">
        <f>IF(INDEX('السائقون'!$A$5:$A$154,53)="","",INDEX('السائقون'!$A$5:$A$154,53))</f>
        <v/>
      </c>
      <c r="B163" s="26">
        <f>IF($A163="","",COUNTIFS('سجل الحركة'!$D$5:$D$1004,$A163,'سجل الحركة'!$A$5:$A$1004,"&gt;="&amp;$F$3,'سجل الحركة'!$A$5:$A$1004,"&lt;"&amp;$H$3))</f>
        <v/>
      </c>
      <c r="C163" s="15">
        <f>IF($A163="","",SUMIFS('سجل الحركة'!$N$5:$N$1004,'سجل الحركة'!$D$5:$D$1004,$A163,'سجل الحركة'!$A$5:$A$1004,"&gt;="&amp;$F$3,'سجل الحركة'!$A$5:$A$1004,"&lt;"&amp;$H$3))</f>
        <v/>
      </c>
      <c r="D163" s="26">
        <f>IF($A163="","",COUNTIFS('المخالفات والرسوم'!$I$5:$I$304,$A163,'المخالفات والرسوم'!$A$5:$A$304,"&gt;="&amp;$F$3,'المخالفات والرسوم'!$A$5:$A$304,"&lt;"&amp;$H$3))</f>
        <v/>
      </c>
      <c r="E163" s="20">
        <f>IF($A163="","",SUMIFS('المخالفات والرسوم'!$H$5:$H$304,'المخالفات والرسوم'!$I$5:$I$304,$A163,'المخالفات والرسوم'!$A$5:$A$304,"&gt;="&amp;$F$3,'المخالفات والرسوم'!$A$5:$A$304,"&lt;"&amp;$H$3))</f>
        <v/>
      </c>
      <c r="F163" s="20">
        <f>IF($A163="","",SUMIFS('المخالفات والرسوم'!$H$5:$H$304,'المخالفات والرسوم'!$I$5:$I$304,$A163,'المخالفات والرسوم'!$E$5:$E$304,"مخالفة مرورية",'المخالفات والرسوم'!$A$5:$A$304,"&gt;="&amp;$F$3,'المخالفات والرسوم'!$A$5:$A$304,"&lt;"&amp;$H$3))</f>
        <v/>
      </c>
    </row>
    <row r="164">
      <c r="A164" s="12">
        <f>IF(INDEX('السائقون'!$A$5:$A$154,54)="","",INDEX('السائقون'!$A$5:$A$154,54))</f>
        <v/>
      </c>
      <c r="B164" s="26">
        <f>IF($A164="","",COUNTIFS('سجل الحركة'!$D$5:$D$1004,$A164,'سجل الحركة'!$A$5:$A$1004,"&gt;="&amp;$F$3,'سجل الحركة'!$A$5:$A$1004,"&lt;"&amp;$H$3))</f>
        <v/>
      </c>
      <c r="C164" s="15">
        <f>IF($A164="","",SUMIFS('سجل الحركة'!$N$5:$N$1004,'سجل الحركة'!$D$5:$D$1004,$A164,'سجل الحركة'!$A$5:$A$1004,"&gt;="&amp;$F$3,'سجل الحركة'!$A$5:$A$1004,"&lt;"&amp;$H$3))</f>
        <v/>
      </c>
      <c r="D164" s="26">
        <f>IF($A164="","",COUNTIFS('المخالفات والرسوم'!$I$5:$I$304,$A164,'المخالفات والرسوم'!$A$5:$A$304,"&gt;="&amp;$F$3,'المخالفات والرسوم'!$A$5:$A$304,"&lt;"&amp;$H$3))</f>
        <v/>
      </c>
      <c r="E164" s="20">
        <f>IF($A164="","",SUMIFS('المخالفات والرسوم'!$H$5:$H$304,'المخالفات والرسوم'!$I$5:$I$304,$A164,'المخالفات والرسوم'!$A$5:$A$304,"&gt;="&amp;$F$3,'المخالفات والرسوم'!$A$5:$A$304,"&lt;"&amp;$H$3))</f>
        <v/>
      </c>
      <c r="F164" s="20">
        <f>IF($A164="","",SUMIFS('المخالفات والرسوم'!$H$5:$H$304,'المخالفات والرسوم'!$I$5:$I$304,$A164,'المخالفات والرسوم'!$E$5:$E$304,"مخالفة مرورية",'المخالفات والرسوم'!$A$5:$A$304,"&gt;="&amp;$F$3,'المخالفات والرسوم'!$A$5:$A$304,"&lt;"&amp;$H$3))</f>
        <v/>
      </c>
    </row>
    <row r="165">
      <c r="A165" s="12">
        <f>IF(INDEX('السائقون'!$A$5:$A$154,55)="","",INDEX('السائقون'!$A$5:$A$154,55))</f>
        <v/>
      </c>
      <c r="B165" s="26">
        <f>IF($A165="","",COUNTIFS('سجل الحركة'!$D$5:$D$1004,$A165,'سجل الحركة'!$A$5:$A$1004,"&gt;="&amp;$F$3,'سجل الحركة'!$A$5:$A$1004,"&lt;"&amp;$H$3))</f>
        <v/>
      </c>
      <c r="C165" s="15">
        <f>IF($A165="","",SUMIFS('سجل الحركة'!$N$5:$N$1004,'سجل الحركة'!$D$5:$D$1004,$A165,'سجل الحركة'!$A$5:$A$1004,"&gt;="&amp;$F$3,'سجل الحركة'!$A$5:$A$1004,"&lt;"&amp;$H$3))</f>
        <v/>
      </c>
      <c r="D165" s="26">
        <f>IF($A165="","",COUNTIFS('المخالفات والرسوم'!$I$5:$I$304,$A165,'المخالفات والرسوم'!$A$5:$A$304,"&gt;="&amp;$F$3,'المخالفات والرسوم'!$A$5:$A$304,"&lt;"&amp;$H$3))</f>
        <v/>
      </c>
      <c r="E165" s="20">
        <f>IF($A165="","",SUMIFS('المخالفات والرسوم'!$H$5:$H$304,'المخالفات والرسوم'!$I$5:$I$304,$A165,'المخالفات والرسوم'!$A$5:$A$304,"&gt;="&amp;$F$3,'المخالفات والرسوم'!$A$5:$A$304,"&lt;"&amp;$H$3))</f>
        <v/>
      </c>
      <c r="F165" s="20">
        <f>IF($A165="","",SUMIFS('المخالفات والرسوم'!$H$5:$H$304,'المخالفات والرسوم'!$I$5:$I$304,$A165,'المخالفات والرسوم'!$E$5:$E$304,"مخالفة مرورية",'المخالفات والرسوم'!$A$5:$A$304,"&gt;="&amp;$F$3,'المخالفات والرسوم'!$A$5:$A$304,"&lt;"&amp;$H$3))</f>
        <v/>
      </c>
    </row>
    <row r="166">
      <c r="A166" s="12">
        <f>IF(INDEX('السائقون'!$A$5:$A$154,56)="","",INDEX('السائقون'!$A$5:$A$154,56))</f>
        <v/>
      </c>
      <c r="B166" s="26">
        <f>IF($A166="","",COUNTIFS('سجل الحركة'!$D$5:$D$1004,$A166,'سجل الحركة'!$A$5:$A$1004,"&gt;="&amp;$F$3,'سجل الحركة'!$A$5:$A$1004,"&lt;"&amp;$H$3))</f>
        <v/>
      </c>
      <c r="C166" s="15">
        <f>IF($A166="","",SUMIFS('سجل الحركة'!$N$5:$N$1004,'سجل الحركة'!$D$5:$D$1004,$A166,'سجل الحركة'!$A$5:$A$1004,"&gt;="&amp;$F$3,'سجل الحركة'!$A$5:$A$1004,"&lt;"&amp;$H$3))</f>
        <v/>
      </c>
      <c r="D166" s="26">
        <f>IF($A166="","",COUNTIFS('المخالفات والرسوم'!$I$5:$I$304,$A166,'المخالفات والرسوم'!$A$5:$A$304,"&gt;="&amp;$F$3,'المخالفات والرسوم'!$A$5:$A$304,"&lt;"&amp;$H$3))</f>
        <v/>
      </c>
      <c r="E166" s="20">
        <f>IF($A166="","",SUMIFS('المخالفات والرسوم'!$H$5:$H$304,'المخالفات والرسوم'!$I$5:$I$304,$A166,'المخالفات والرسوم'!$A$5:$A$304,"&gt;="&amp;$F$3,'المخالفات والرسوم'!$A$5:$A$304,"&lt;"&amp;$H$3))</f>
        <v/>
      </c>
      <c r="F166" s="20">
        <f>IF($A166="","",SUMIFS('المخالفات والرسوم'!$H$5:$H$304,'المخالفات والرسوم'!$I$5:$I$304,$A166,'المخالفات والرسوم'!$E$5:$E$304,"مخالفة مرورية",'المخالفات والرسوم'!$A$5:$A$304,"&gt;="&amp;$F$3,'المخالفات والرسوم'!$A$5:$A$304,"&lt;"&amp;$H$3))</f>
        <v/>
      </c>
    </row>
    <row r="167">
      <c r="A167" s="12">
        <f>IF(INDEX('السائقون'!$A$5:$A$154,57)="","",INDEX('السائقون'!$A$5:$A$154,57))</f>
        <v/>
      </c>
      <c r="B167" s="26">
        <f>IF($A167="","",COUNTIFS('سجل الحركة'!$D$5:$D$1004,$A167,'سجل الحركة'!$A$5:$A$1004,"&gt;="&amp;$F$3,'سجل الحركة'!$A$5:$A$1004,"&lt;"&amp;$H$3))</f>
        <v/>
      </c>
      <c r="C167" s="15">
        <f>IF($A167="","",SUMIFS('سجل الحركة'!$N$5:$N$1004,'سجل الحركة'!$D$5:$D$1004,$A167,'سجل الحركة'!$A$5:$A$1004,"&gt;="&amp;$F$3,'سجل الحركة'!$A$5:$A$1004,"&lt;"&amp;$H$3))</f>
        <v/>
      </c>
      <c r="D167" s="26">
        <f>IF($A167="","",COUNTIFS('المخالفات والرسوم'!$I$5:$I$304,$A167,'المخالفات والرسوم'!$A$5:$A$304,"&gt;="&amp;$F$3,'المخالفات والرسوم'!$A$5:$A$304,"&lt;"&amp;$H$3))</f>
        <v/>
      </c>
      <c r="E167" s="20">
        <f>IF($A167="","",SUMIFS('المخالفات والرسوم'!$H$5:$H$304,'المخالفات والرسوم'!$I$5:$I$304,$A167,'المخالفات والرسوم'!$A$5:$A$304,"&gt;="&amp;$F$3,'المخالفات والرسوم'!$A$5:$A$304,"&lt;"&amp;$H$3))</f>
        <v/>
      </c>
      <c r="F167" s="20">
        <f>IF($A167="","",SUMIFS('المخالفات والرسوم'!$H$5:$H$304,'المخالفات والرسوم'!$I$5:$I$304,$A167,'المخالفات والرسوم'!$E$5:$E$304,"مخالفة مرورية",'المخالفات والرسوم'!$A$5:$A$304,"&gt;="&amp;$F$3,'المخالفات والرسوم'!$A$5:$A$304,"&lt;"&amp;$H$3))</f>
        <v/>
      </c>
    </row>
    <row r="168">
      <c r="A168" s="12">
        <f>IF(INDEX('السائقون'!$A$5:$A$154,58)="","",INDEX('السائقون'!$A$5:$A$154,58))</f>
        <v/>
      </c>
      <c r="B168" s="26">
        <f>IF($A168="","",COUNTIFS('سجل الحركة'!$D$5:$D$1004,$A168,'سجل الحركة'!$A$5:$A$1004,"&gt;="&amp;$F$3,'سجل الحركة'!$A$5:$A$1004,"&lt;"&amp;$H$3))</f>
        <v/>
      </c>
      <c r="C168" s="15">
        <f>IF($A168="","",SUMIFS('سجل الحركة'!$N$5:$N$1004,'سجل الحركة'!$D$5:$D$1004,$A168,'سجل الحركة'!$A$5:$A$1004,"&gt;="&amp;$F$3,'سجل الحركة'!$A$5:$A$1004,"&lt;"&amp;$H$3))</f>
        <v/>
      </c>
      <c r="D168" s="26">
        <f>IF($A168="","",COUNTIFS('المخالفات والرسوم'!$I$5:$I$304,$A168,'المخالفات والرسوم'!$A$5:$A$304,"&gt;="&amp;$F$3,'المخالفات والرسوم'!$A$5:$A$304,"&lt;"&amp;$H$3))</f>
        <v/>
      </c>
      <c r="E168" s="20">
        <f>IF($A168="","",SUMIFS('المخالفات والرسوم'!$H$5:$H$304,'المخالفات والرسوم'!$I$5:$I$304,$A168,'المخالفات والرسوم'!$A$5:$A$304,"&gt;="&amp;$F$3,'المخالفات والرسوم'!$A$5:$A$304,"&lt;"&amp;$H$3))</f>
        <v/>
      </c>
      <c r="F168" s="20">
        <f>IF($A168="","",SUMIFS('المخالفات والرسوم'!$H$5:$H$304,'المخالفات والرسوم'!$I$5:$I$304,$A168,'المخالفات والرسوم'!$E$5:$E$304,"مخالفة مرورية",'المخالفات والرسوم'!$A$5:$A$304,"&gt;="&amp;$F$3,'المخالفات والرسوم'!$A$5:$A$304,"&lt;"&amp;$H$3))</f>
        <v/>
      </c>
    </row>
    <row r="169">
      <c r="A169" s="12">
        <f>IF(INDEX('السائقون'!$A$5:$A$154,59)="","",INDEX('السائقون'!$A$5:$A$154,59))</f>
        <v/>
      </c>
      <c r="B169" s="26">
        <f>IF($A169="","",COUNTIFS('سجل الحركة'!$D$5:$D$1004,$A169,'سجل الحركة'!$A$5:$A$1004,"&gt;="&amp;$F$3,'سجل الحركة'!$A$5:$A$1004,"&lt;"&amp;$H$3))</f>
        <v/>
      </c>
      <c r="C169" s="15">
        <f>IF($A169="","",SUMIFS('سجل الحركة'!$N$5:$N$1004,'سجل الحركة'!$D$5:$D$1004,$A169,'سجل الحركة'!$A$5:$A$1004,"&gt;="&amp;$F$3,'سجل الحركة'!$A$5:$A$1004,"&lt;"&amp;$H$3))</f>
        <v/>
      </c>
      <c r="D169" s="26">
        <f>IF($A169="","",COUNTIFS('المخالفات والرسوم'!$I$5:$I$304,$A169,'المخالفات والرسوم'!$A$5:$A$304,"&gt;="&amp;$F$3,'المخالفات والرسوم'!$A$5:$A$304,"&lt;"&amp;$H$3))</f>
        <v/>
      </c>
      <c r="E169" s="20">
        <f>IF($A169="","",SUMIFS('المخالفات والرسوم'!$H$5:$H$304,'المخالفات والرسوم'!$I$5:$I$304,$A169,'المخالفات والرسوم'!$A$5:$A$304,"&gt;="&amp;$F$3,'المخالفات والرسوم'!$A$5:$A$304,"&lt;"&amp;$H$3))</f>
        <v/>
      </c>
      <c r="F169" s="20">
        <f>IF($A169="","",SUMIFS('المخالفات والرسوم'!$H$5:$H$304,'المخالفات والرسوم'!$I$5:$I$304,$A169,'المخالفات والرسوم'!$E$5:$E$304,"مخالفة مرورية",'المخالفات والرسوم'!$A$5:$A$304,"&gt;="&amp;$F$3,'المخالفات والرسوم'!$A$5:$A$304,"&lt;"&amp;$H$3))</f>
        <v/>
      </c>
    </row>
    <row r="170">
      <c r="A170" s="12">
        <f>IF(INDEX('السائقون'!$A$5:$A$154,60)="","",INDEX('السائقون'!$A$5:$A$154,60))</f>
        <v/>
      </c>
      <c r="B170" s="26">
        <f>IF($A170="","",COUNTIFS('سجل الحركة'!$D$5:$D$1004,$A170,'سجل الحركة'!$A$5:$A$1004,"&gt;="&amp;$F$3,'سجل الحركة'!$A$5:$A$1004,"&lt;"&amp;$H$3))</f>
        <v/>
      </c>
      <c r="C170" s="15">
        <f>IF($A170="","",SUMIFS('سجل الحركة'!$N$5:$N$1004,'سجل الحركة'!$D$5:$D$1004,$A170,'سجل الحركة'!$A$5:$A$1004,"&gt;="&amp;$F$3,'سجل الحركة'!$A$5:$A$1004,"&lt;"&amp;$H$3))</f>
        <v/>
      </c>
      <c r="D170" s="26">
        <f>IF($A170="","",COUNTIFS('المخالفات والرسوم'!$I$5:$I$304,$A170,'المخالفات والرسوم'!$A$5:$A$304,"&gt;="&amp;$F$3,'المخالفات والرسوم'!$A$5:$A$304,"&lt;"&amp;$H$3))</f>
        <v/>
      </c>
      <c r="E170" s="20">
        <f>IF($A170="","",SUMIFS('المخالفات والرسوم'!$H$5:$H$304,'المخالفات والرسوم'!$I$5:$I$304,$A170,'المخالفات والرسوم'!$A$5:$A$304,"&gt;="&amp;$F$3,'المخالفات والرسوم'!$A$5:$A$304,"&lt;"&amp;$H$3))</f>
        <v/>
      </c>
      <c r="F170" s="20">
        <f>IF($A170="","",SUMIFS('المخالفات والرسوم'!$H$5:$H$304,'المخالفات والرسوم'!$I$5:$I$304,$A170,'المخالفات والرسوم'!$E$5:$E$304,"مخالفة مرورية",'المخالفات والرسوم'!$A$5:$A$304,"&gt;="&amp;$F$3,'المخالفات والرسوم'!$A$5:$A$304,"&lt;"&amp;$H$3))</f>
        <v/>
      </c>
    </row>
    <row r="171">
      <c r="A171" s="12">
        <f>IF(INDEX('السائقون'!$A$5:$A$154,61)="","",INDEX('السائقون'!$A$5:$A$154,61))</f>
        <v/>
      </c>
      <c r="B171" s="26">
        <f>IF($A171="","",COUNTIFS('سجل الحركة'!$D$5:$D$1004,$A171,'سجل الحركة'!$A$5:$A$1004,"&gt;="&amp;$F$3,'سجل الحركة'!$A$5:$A$1004,"&lt;"&amp;$H$3))</f>
        <v/>
      </c>
      <c r="C171" s="15">
        <f>IF($A171="","",SUMIFS('سجل الحركة'!$N$5:$N$1004,'سجل الحركة'!$D$5:$D$1004,$A171,'سجل الحركة'!$A$5:$A$1004,"&gt;="&amp;$F$3,'سجل الحركة'!$A$5:$A$1004,"&lt;"&amp;$H$3))</f>
        <v/>
      </c>
      <c r="D171" s="26">
        <f>IF($A171="","",COUNTIFS('المخالفات والرسوم'!$I$5:$I$304,$A171,'المخالفات والرسوم'!$A$5:$A$304,"&gt;="&amp;$F$3,'المخالفات والرسوم'!$A$5:$A$304,"&lt;"&amp;$H$3))</f>
        <v/>
      </c>
      <c r="E171" s="20">
        <f>IF($A171="","",SUMIFS('المخالفات والرسوم'!$H$5:$H$304,'المخالفات والرسوم'!$I$5:$I$304,$A171,'المخالفات والرسوم'!$A$5:$A$304,"&gt;="&amp;$F$3,'المخالفات والرسوم'!$A$5:$A$304,"&lt;"&amp;$H$3))</f>
        <v/>
      </c>
      <c r="F171" s="20">
        <f>IF($A171="","",SUMIFS('المخالفات والرسوم'!$H$5:$H$304,'المخالفات والرسوم'!$I$5:$I$304,$A171,'المخالفات والرسوم'!$E$5:$E$304,"مخالفة مرورية",'المخالفات والرسوم'!$A$5:$A$304,"&gt;="&amp;$F$3,'المخالفات والرسوم'!$A$5:$A$304,"&lt;"&amp;$H$3))</f>
        <v/>
      </c>
    </row>
    <row r="172">
      <c r="A172" s="12">
        <f>IF(INDEX('السائقون'!$A$5:$A$154,62)="","",INDEX('السائقون'!$A$5:$A$154,62))</f>
        <v/>
      </c>
      <c r="B172" s="26">
        <f>IF($A172="","",COUNTIFS('سجل الحركة'!$D$5:$D$1004,$A172,'سجل الحركة'!$A$5:$A$1004,"&gt;="&amp;$F$3,'سجل الحركة'!$A$5:$A$1004,"&lt;"&amp;$H$3))</f>
        <v/>
      </c>
      <c r="C172" s="15">
        <f>IF($A172="","",SUMIFS('سجل الحركة'!$N$5:$N$1004,'سجل الحركة'!$D$5:$D$1004,$A172,'سجل الحركة'!$A$5:$A$1004,"&gt;="&amp;$F$3,'سجل الحركة'!$A$5:$A$1004,"&lt;"&amp;$H$3))</f>
        <v/>
      </c>
      <c r="D172" s="26">
        <f>IF($A172="","",COUNTIFS('المخالفات والرسوم'!$I$5:$I$304,$A172,'المخالفات والرسوم'!$A$5:$A$304,"&gt;="&amp;$F$3,'المخالفات والرسوم'!$A$5:$A$304,"&lt;"&amp;$H$3))</f>
        <v/>
      </c>
      <c r="E172" s="20">
        <f>IF($A172="","",SUMIFS('المخالفات والرسوم'!$H$5:$H$304,'المخالفات والرسوم'!$I$5:$I$304,$A172,'المخالفات والرسوم'!$A$5:$A$304,"&gt;="&amp;$F$3,'المخالفات والرسوم'!$A$5:$A$304,"&lt;"&amp;$H$3))</f>
        <v/>
      </c>
      <c r="F172" s="20">
        <f>IF($A172="","",SUMIFS('المخالفات والرسوم'!$H$5:$H$304,'المخالفات والرسوم'!$I$5:$I$304,$A172,'المخالفات والرسوم'!$E$5:$E$304,"مخالفة مرورية",'المخالفات والرسوم'!$A$5:$A$304,"&gt;="&amp;$F$3,'المخالفات والرسوم'!$A$5:$A$304,"&lt;"&amp;$H$3))</f>
        <v/>
      </c>
    </row>
    <row r="173">
      <c r="A173" s="12">
        <f>IF(INDEX('السائقون'!$A$5:$A$154,63)="","",INDEX('السائقون'!$A$5:$A$154,63))</f>
        <v/>
      </c>
      <c r="B173" s="26">
        <f>IF($A173="","",COUNTIFS('سجل الحركة'!$D$5:$D$1004,$A173,'سجل الحركة'!$A$5:$A$1004,"&gt;="&amp;$F$3,'سجل الحركة'!$A$5:$A$1004,"&lt;"&amp;$H$3))</f>
        <v/>
      </c>
      <c r="C173" s="15">
        <f>IF($A173="","",SUMIFS('سجل الحركة'!$N$5:$N$1004,'سجل الحركة'!$D$5:$D$1004,$A173,'سجل الحركة'!$A$5:$A$1004,"&gt;="&amp;$F$3,'سجل الحركة'!$A$5:$A$1004,"&lt;"&amp;$H$3))</f>
        <v/>
      </c>
      <c r="D173" s="26">
        <f>IF($A173="","",COUNTIFS('المخالفات والرسوم'!$I$5:$I$304,$A173,'المخالفات والرسوم'!$A$5:$A$304,"&gt;="&amp;$F$3,'المخالفات والرسوم'!$A$5:$A$304,"&lt;"&amp;$H$3))</f>
        <v/>
      </c>
      <c r="E173" s="20">
        <f>IF($A173="","",SUMIFS('المخالفات والرسوم'!$H$5:$H$304,'المخالفات والرسوم'!$I$5:$I$304,$A173,'المخالفات والرسوم'!$A$5:$A$304,"&gt;="&amp;$F$3,'المخالفات والرسوم'!$A$5:$A$304,"&lt;"&amp;$H$3))</f>
        <v/>
      </c>
      <c r="F173" s="20">
        <f>IF($A173="","",SUMIFS('المخالفات والرسوم'!$H$5:$H$304,'المخالفات والرسوم'!$I$5:$I$304,$A173,'المخالفات والرسوم'!$E$5:$E$304,"مخالفة مرورية",'المخالفات والرسوم'!$A$5:$A$304,"&gt;="&amp;$F$3,'المخالفات والرسوم'!$A$5:$A$304,"&lt;"&amp;$H$3))</f>
        <v/>
      </c>
    </row>
    <row r="174">
      <c r="A174" s="12">
        <f>IF(INDEX('السائقون'!$A$5:$A$154,64)="","",INDEX('السائقون'!$A$5:$A$154,64))</f>
        <v/>
      </c>
      <c r="B174" s="26">
        <f>IF($A174="","",COUNTIFS('سجل الحركة'!$D$5:$D$1004,$A174,'سجل الحركة'!$A$5:$A$1004,"&gt;="&amp;$F$3,'سجل الحركة'!$A$5:$A$1004,"&lt;"&amp;$H$3))</f>
        <v/>
      </c>
      <c r="C174" s="15">
        <f>IF($A174="","",SUMIFS('سجل الحركة'!$N$5:$N$1004,'سجل الحركة'!$D$5:$D$1004,$A174,'سجل الحركة'!$A$5:$A$1004,"&gt;="&amp;$F$3,'سجل الحركة'!$A$5:$A$1004,"&lt;"&amp;$H$3))</f>
        <v/>
      </c>
      <c r="D174" s="26">
        <f>IF($A174="","",COUNTIFS('المخالفات والرسوم'!$I$5:$I$304,$A174,'المخالفات والرسوم'!$A$5:$A$304,"&gt;="&amp;$F$3,'المخالفات والرسوم'!$A$5:$A$304,"&lt;"&amp;$H$3))</f>
        <v/>
      </c>
      <c r="E174" s="20">
        <f>IF($A174="","",SUMIFS('المخالفات والرسوم'!$H$5:$H$304,'المخالفات والرسوم'!$I$5:$I$304,$A174,'المخالفات والرسوم'!$A$5:$A$304,"&gt;="&amp;$F$3,'المخالفات والرسوم'!$A$5:$A$304,"&lt;"&amp;$H$3))</f>
        <v/>
      </c>
      <c r="F174" s="20">
        <f>IF($A174="","",SUMIFS('المخالفات والرسوم'!$H$5:$H$304,'المخالفات والرسوم'!$I$5:$I$304,$A174,'المخالفات والرسوم'!$E$5:$E$304,"مخالفة مرورية",'المخالفات والرسوم'!$A$5:$A$304,"&gt;="&amp;$F$3,'المخالفات والرسوم'!$A$5:$A$304,"&lt;"&amp;$H$3))</f>
        <v/>
      </c>
    </row>
    <row r="175">
      <c r="A175" s="12">
        <f>IF(INDEX('السائقون'!$A$5:$A$154,65)="","",INDEX('السائقون'!$A$5:$A$154,65))</f>
        <v/>
      </c>
      <c r="B175" s="26">
        <f>IF($A175="","",COUNTIFS('سجل الحركة'!$D$5:$D$1004,$A175,'سجل الحركة'!$A$5:$A$1004,"&gt;="&amp;$F$3,'سجل الحركة'!$A$5:$A$1004,"&lt;"&amp;$H$3))</f>
        <v/>
      </c>
      <c r="C175" s="15">
        <f>IF($A175="","",SUMIFS('سجل الحركة'!$N$5:$N$1004,'سجل الحركة'!$D$5:$D$1004,$A175,'سجل الحركة'!$A$5:$A$1004,"&gt;="&amp;$F$3,'سجل الحركة'!$A$5:$A$1004,"&lt;"&amp;$H$3))</f>
        <v/>
      </c>
      <c r="D175" s="26">
        <f>IF($A175="","",COUNTIFS('المخالفات والرسوم'!$I$5:$I$304,$A175,'المخالفات والرسوم'!$A$5:$A$304,"&gt;="&amp;$F$3,'المخالفات والرسوم'!$A$5:$A$304,"&lt;"&amp;$H$3))</f>
        <v/>
      </c>
      <c r="E175" s="20">
        <f>IF($A175="","",SUMIFS('المخالفات والرسوم'!$H$5:$H$304,'المخالفات والرسوم'!$I$5:$I$304,$A175,'المخالفات والرسوم'!$A$5:$A$304,"&gt;="&amp;$F$3,'المخالفات والرسوم'!$A$5:$A$304,"&lt;"&amp;$H$3))</f>
        <v/>
      </c>
      <c r="F175" s="20">
        <f>IF($A175="","",SUMIFS('المخالفات والرسوم'!$H$5:$H$304,'المخالفات والرسوم'!$I$5:$I$304,$A175,'المخالفات والرسوم'!$E$5:$E$304,"مخالفة مرورية",'المخالفات والرسوم'!$A$5:$A$304,"&gt;="&amp;$F$3,'المخالفات والرسوم'!$A$5:$A$304,"&lt;"&amp;$H$3))</f>
        <v/>
      </c>
    </row>
    <row r="176">
      <c r="A176" s="12">
        <f>IF(INDEX('السائقون'!$A$5:$A$154,66)="","",INDEX('السائقون'!$A$5:$A$154,66))</f>
        <v/>
      </c>
      <c r="B176" s="26">
        <f>IF($A176="","",COUNTIFS('سجل الحركة'!$D$5:$D$1004,$A176,'سجل الحركة'!$A$5:$A$1004,"&gt;="&amp;$F$3,'سجل الحركة'!$A$5:$A$1004,"&lt;"&amp;$H$3))</f>
        <v/>
      </c>
      <c r="C176" s="15">
        <f>IF($A176="","",SUMIFS('سجل الحركة'!$N$5:$N$1004,'سجل الحركة'!$D$5:$D$1004,$A176,'سجل الحركة'!$A$5:$A$1004,"&gt;="&amp;$F$3,'سجل الحركة'!$A$5:$A$1004,"&lt;"&amp;$H$3))</f>
        <v/>
      </c>
      <c r="D176" s="26">
        <f>IF($A176="","",COUNTIFS('المخالفات والرسوم'!$I$5:$I$304,$A176,'المخالفات والرسوم'!$A$5:$A$304,"&gt;="&amp;$F$3,'المخالفات والرسوم'!$A$5:$A$304,"&lt;"&amp;$H$3))</f>
        <v/>
      </c>
      <c r="E176" s="20">
        <f>IF($A176="","",SUMIFS('المخالفات والرسوم'!$H$5:$H$304,'المخالفات والرسوم'!$I$5:$I$304,$A176,'المخالفات والرسوم'!$A$5:$A$304,"&gt;="&amp;$F$3,'المخالفات والرسوم'!$A$5:$A$304,"&lt;"&amp;$H$3))</f>
        <v/>
      </c>
      <c r="F176" s="20">
        <f>IF($A176="","",SUMIFS('المخالفات والرسوم'!$H$5:$H$304,'المخالفات والرسوم'!$I$5:$I$304,$A176,'المخالفات والرسوم'!$E$5:$E$304,"مخالفة مرورية",'المخالفات والرسوم'!$A$5:$A$304,"&gt;="&amp;$F$3,'المخالفات والرسوم'!$A$5:$A$304,"&lt;"&amp;$H$3))</f>
        <v/>
      </c>
    </row>
    <row r="177">
      <c r="A177" s="12">
        <f>IF(INDEX('السائقون'!$A$5:$A$154,67)="","",INDEX('السائقون'!$A$5:$A$154,67))</f>
        <v/>
      </c>
      <c r="B177" s="26">
        <f>IF($A177="","",COUNTIFS('سجل الحركة'!$D$5:$D$1004,$A177,'سجل الحركة'!$A$5:$A$1004,"&gt;="&amp;$F$3,'سجل الحركة'!$A$5:$A$1004,"&lt;"&amp;$H$3))</f>
        <v/>
      </c>
      <c r="C177" s="15">
        <f>IF($A177="","",SUMIFS('سجل الحركة'!$N$5:$N$1004,'سجل الحركة'!$D$5:$D$1004,$A177,'سجل الحركة'!$A$5:$A$1004,"&gt;="&amp;$F$3,'سجل الحركة'!$A$5:$A$1004,"&lt;"&amp;$H$3))</f>
        <v/>
      </c>
      <c r="D177" s="26">
        <f>IF($A177="","",COUNTIFS('المخالفات والرسوم'!$I$5:$I$304,$A177,'المخالفات والرسوم'!$A$5:$A$304,"&gt;="&amp;$F$3,'المخالفات والرسوم'!$A$5:$A$304,"&lt;"&amp;$H$3))</f>
        <v/>
      </c>
      <c r="E177" s="20">
        <f>IF($A177="","",SUMIFS('المخالفات والرسوم'!$H$5:$H$304,'المخالفات والرسوم'!$I$5:$I$304,$A177,'المخالفات والرسوم'!$A$5:$A$304,"&gt;="&amp;$F$3,'المخالفات والرسوم'!$A$5:$A$304,"&lt;"&amp;$H$3))</f>
        <v/>
      </c>
      <c r="F177" s="20">
        <f>IF($A177="","",SUMIFS('المخالفات والرسوم'!$H$5:$H$304,'المخالفات والرسوم'!$I$5:$I$304,$A177,'المخالفات والرسوم'!$E$5:$E$304,"مخالفة مرورية",'المخالفات والرسوم'!$A$5:$A$304,"&gt;="&amp;$F$3,'المخالفات والرسوم'!$A$5:$A$304,"&lt;"&amp;$H$3))</f>
        <v/>
      </c>
    </row>
    <row r="178">
      <c r="A178" s="12">
        <f>IF(INDEX('السائقون'!$A$5:$A$154,68)="","",INDEX('السائقون'!$A$5:$A$154,68))</f>
        <v/>
      </c>
      <c r="B178" s="26">
        <f>IF($A178="","",COUNTIFS('سجل الحركة'!$D$5:$D$1004,$A178,'سجل الحركة'!$A$5:$A$1004,"&gt;="&amp;$F$3,'سجل الحركة'!$A$5:$A$1004,"&lt;"&amp;$H$3))</f>
        <v/>
      </c>
      <c r="C178" s="15">
        <f>IF($A178="","",SUMIFS('سجل الحركة'!$N$5:$N$1004,'سجل الحركة'!$D$5:$D$1004,$A178,'سجل الحركة'!$A$5:$A$1004,"&gt;="&amp;$F$3,'سجل الحركة'!$A$5:$A$1004,"&lt;"&amp;$H$3))</f>
        <v/>
      </c>
      <c r="D178" s="26">
        <f>IF($A178="","",COUNTIFS('المخالفات والرسوم'!$I$5:$I$304,$A178,'المخالفات والرسوم'!$A$5:$A$304,"&gt;="&amp;$F$3,'المخالفات والرسوم'!$A$5:$A$304,"&lt;"&amp;$H$3))</f>
        <v/>
      </c>
      <c r="E178" s="20">
        <f>IF($A178="","",SUMIFS('المخالفات والرسوم'!$H$5:$H$304,'المخالفات والرسوم'!$I$5:$I$304,$A178,'المخالفات والرسوم'!$A$5:$A$304,"&gt;="&amp;$F$3,'المخالفات والرسوم'!$A$5:$A$304,"&lt;"&amp;$H$3))</f>
        <v/>
      </c>
      <c r="F178" s="20">
        <f>IF($A178="","",SUMIFS('المخالفات والرسوم'!$H$5:$H$304,'المخالفات والرسوم'!$I$5:$I$304,$A178,'المخالفات والرسوم'!$E$5:$E$304,"مخالفة مرورية",'المخالفات والرسوم'!$A$5:$A$304,"&gt;="&amp;$F$3,'المخالفات والرسوم'!$A$5:$A$304,"&lt;"&amp;$H$3))</f>
        <v/>
      </c>
    </row>
    <row r="179">
      <c r="A179" s="12">
        <f>IF(INDEX('السائقون'!$A$5:$A$154,69)="","",INDEX('السائقون'!$A$5:$A$154,69))</f>
        <v/>
      </c>
      <c r="B179" s="26">
        <f>IF($A179="","",COUNTIFS('سجل الحركة'!$D$5:$D$1004,$A179,'سجل الحركة'!$A$5:$A$1004,"&gt;="&amp;$F$3,'سجل الحركة'!$A$5:$A$1004,"&lt;"&amp;$H$3))</f>
        <v/>
      </c>
      <c r="C179" s="15">
        <f>IF($A179="","",SUMIFS('سجل الحركة'!$N$5:$N$1004,'سجل الحركة'!$D$5:$D$1004,$A179,'سجل الحركة'!$A$5:$A$1004,"&gt;="&amp;$F$3,'سجل الحركة'!$A$5:$A$1004,"&lt;"&amp;$H$3))</f>
        <v/>
      </c>
      <c r="D179" s="26">
        <f>IF($A179="","",COUNTIFS('المخالفات والرسوم'!$I$5:$I$304,$A179,'المخالفات والرسوم'!$A$5:$A$304,"&gt;="&amp;$F$3,'المخالفات والرسوم'!$A$5:$A$304,"&lt;"&amp;$H$3))</f>
        <v/>
      </c>
      <c r="E179" s="20">
        <f>IF($A179="","",SUMIFS('المخالفات والرسوم'!$H$5:$H$304,'المخالفات والرسوم'!$I$5:$I$304,$A179,'المخالفات والرسوم'!$A$5:$A$304,"&gt;="&amp;$F$3,'المخالفات والرسوم'!$A$5:$A$304,"&lt;"&amp;$H$3))</f>
        <v/>
      </c>
      <c r="F179" s="20">
        <f>IF($A179="","",SUMIFS('المخالفات والرسوم'!$H$5:$H$304,'المخالفات والرسوم'!$I$5:$I$304,$A179,'المخالفات والرسوم'!$E$5:$E$304,"مخالفة مرورية",'المخالفات والرسوم'!$A$5:$A$304,"&gt;="&amp;$F$3,'المخالفات والرسوم'!$A$5:$A$304,"&lt;"&amp;$H$3))</f>
        <v/>
      </c>
    </row>
    <row r="180">
      <c r="A180" s="12">
        <f>IF(INDEX('السائقون'!$A$5:$A$154,70)="","",INDEX('السائقون'!$A$5:$A$154,70))</f>
        <v/>
      </c>
      <c r="B180" s="26">
        <f>IF($A180="","",COUNTIFS('سجل الحركة'!$D$5:$D$1004,$A180,'سجل الحركة'!$A$5:$A$1004,"&gt;="&amp;$F$3,'سجل الحركة'!$A$5:$A$1004,"&lt;"&amp;$H$3))</f>
        <v/>
      </c>
      <c r="C180" s="15">
        <f>IF($A180="","",SUMIFS('سجل الحركة'!$N$5:$N$1004,'سجل الحركة'!$D$5:$D$1004,$A180,'سجل الحركة'!$A$5:$A$1004,"&gt;="&amp;$F$3,'سجل الحركة'!$A$5:$A$1004,"&lt;"&amp;$H$3))</f>
        <v/>
      </c>
      <c r="D180" s="26">
        <f>IF($A180="","",COUNTIFS('المخالفات والرسوم'!$I$5:$I$304,$A180,'المخالفات والرسوم'!$A$5:$A$304,"&gt;="&amp;$F$3,'المخالفات والرسوم'!$A$5:$A$304,"&lt;"&amp;$H$3))</f>
        <v/>
      </c>
      <c r="E180" s="20">
        <f>IF($A180="","",SUMIFS('المخالفات والرسوم'!$H$5:$H$304,'المخالفات والرسوم'!$I$5:$I$304,$A180,'المخالفات والرسوم'!$A$5:$A$304,"&gt;="&amp;$F$3,'المخالفات والرسوم'!$A$5:$A$304,"&lt;"&amp;$H$3))</f>
        <v/>
      </c>
      <c r="F180" s="20">
        <f>IF($A180="","",SUMIFS('المخالفات والرسوم'!$H$5:$H$304,'المخالفات والرسوم'!$I$5:$I$304,$A180,'المخالفات والرسوم'!$E$5:$E$304,"مخالفة مرورية",'المخالفات والرسوم'!$A$5:$A$304,"&gt;="&amp;$F$3,'المخالفات والرسوم'!$A$5:$A$304,"&lt;"&amp;$H$3))</f>
        <v/>
      </c>
    </row>
    <row r="181">
      <c r="A181" s="12">
        <f>IF(INDEX('السائقون'!$A$5:$A$154,71)="","",INDEX('السائقون'!$A$5:$A$154,71))</f>
        <v/>
      </c>
      <c r="B181" s="26">
        <f>IF($A181="","",COUNTIFS('سجل الحركة'!$D$5:$D$1004,$A181,'سجل الحركة'!$A$5:$A$1004,"&gt;="&amp;$F$3,'سجل الحركة'!$A$5:$A$1004,"&lt;"&amp;$H$3))</f>
        <v/>
      </c>
      <c r="C181" s="15">
        <f>IF($A181="","",SUMIFS('سجل الحركة'!$N$5:$N$1004,'سجل الحركة'!$D$5:$D$1004,$A181,'سجل الحركة'!$A$5:$A$1004,"&gt;="&amp;$F$3,'سجل الحركة'!$A$5:$A$1004,"&lt;"&amp;$H$3))</f>
        <v/>
      </c>
      <c r="D181" s="26">
        <f>IF($A181="","",COUNTIFS('المخالفات والرسوم'!$I$5:$I$304,$A181,'المخالفات والرسوم'!$A$5:$A$304,"&gt;="&amp;$F$3,'المخالفات والرسوم'!$A$5:$A$304,"&lt;"&amp;$H$3))</f>
        <v/>
      </c>
      <c r="E181" s="20">
        <f>IF($A181="","",SUMIFS('المخالفات والرسوم'!$H$5:$H$304,'المخالفات والرسوم'!$I$5:$I$304,$A181,'المخالفات والرسوم'!$A$5:$A$304,"&gt;="&amp;$F$3,'المخالفات والرسوم'!$A$5:$A$304,"&lt;"&amp;$H$3))</f>
        <v/>
      </c>
      <c r="F181" s="20">
        <f>IF($A181="","",SUMIFS('المخالفات والرسوم'!$H$5:$H$304,'المخالفات والرسوم'!$I$5:$I$304,$A181,'المخالفات والرسوم'!$E$5:$E$304,"مخالفة مرورية",'المخالفات والرسوم'!$A$5:$A$304,"&gt;="&amp;$F$3,'المخالفات والرسوم'!$A$5:$A$304,"&lt;"&amp;$H$3))</f>
        <v/>
      </c>
    </row>
    <row r="182">
      <c r="A182" s="12">
        <f>IF(INDEX('السائقون'!$A$5:$A$154,72)="","",INDEX('السائقون'!$A$5:$A$154,72))</f>
        <v/>
      </c>
      <c r="B182" s="26">
        <f>IF($A182="","",COUNTIFS('سجل الحركة'!$D$5:$D$1004,$A182,'سجل الحركة'!$A$5:$A$1004,"&gt;="&amp;$F$3,'سجل الحركة'!$A$5:$A$1004,"&lt;"&amp;$H$3))</f>
        <v/>
      </c>
      <c r="C182" s="15">
        <f>IF($A182="","",SUMIFS('سجل الحركة'!$N$5:$N$1004,'سجل الحركة'!$D$5:$D$1004,$A182,'سجل الحركة'!$A$5:$A$1004,"&gt;="&amp;$F$3,'سجل الحركة'!$A$5:$A$1004,"&lt;"&amp;$H$3))</f>
        <v/>
      </c>
      <c r="D182" s="26">
        <f>IF($A182="","",COUNTIFS('المخالفات والرسوم'!$I$5:$I$304,$A182,'المخالفات والرسوم'!$A$5:$A$304,"&gt;="&amp;$F$3,'المخالفات والرسوم'!$A$5:$A$304,"&lt;"&amp;$H$3))</f>
        <v/>
      </c>
      <c r="E182" s="20">
        <f>IF($A182="","",SUMIFS('المخالفات والرسوم'!$H$5:$H$304,'المخالفات والرسوم'!$I$5:$I$304,$A182,'المخالفات والرسوم'!$A$5:$A$304,"&gt;="&amp;$F$3,'المخالفات والرسوم'!$A$5:$A$304,"&lt;"&amp;$H$3))</f>
        <v/>
      </c>
      <c r="F182" s="20">
        <f>IF($A182="","",SUMIFS('المخالفات والرسوم'!$H$5:$H$304,'المخالفات والرسوم'!$I$5:$I$304,$A182,'المخالفات والرسوم'!$E$5:$E$304,"مخالفة مرورية",'المخالفات والرسوم'!$A$5:$A$304,"&gt;="&amp;$F$3,'المخالفات والرسوم'!$A$5:$A$304,"&lt;"&amp;$H$3))</f>
        <v/>
      </c>
    </row>
    <row r="183">
      <c r="A183" s="12">
        <f>IF(INDEX('السائقون'!$A$5:$A$154,73)="","",INDEX('السائقون'!$A$5:$A$154,73))</f>
        <v/>
      </c>
      <c r="B183" s="26">
        <f>IF($A183="","",COUNTIFS('سجل الحركة'!$D$5:$D$1004,$A183,'سجل الحركة'!$A$5:$A$1004,"&gt;="&amp;$F$3,'سجل الحركة'!$A$5:$A$1004,"&lt;"&amp;$H$3))</f>
        <v/>
      </c>
      <c r="C183" s="15">
        <f>IF($A183="","",SUMIFS('سجل الحركة'!$N$5:$N$1004,'سجل الحركة'!$D$5:$D$1004,$A183,'سجل الحركة'!$A$5:$A$1004,"&gt;="&amp;$F$3,'سجل الحركة'!$A$5:$A$1004,"&lt;"&amp;$H$3))</f>
        <v/>
      </c>
      <c r="D183" s="26">
        <f>IF($A183="","",COUNTIFS('المخالفات والرسوم'!$I$5:$I$304,$A183,'المخالفات والرسوم'!$A$5:$A$304,"&gt;="&amp;$F$3,'المخالفات والرسوم'!$A$5:$A$304,"&lt;"&amp;$H$3))</f>
        <v/>
      </c>
      <c r="E183" s="20">
        <f>IF($A183="","",SUMIFS('المخالفات والرسوم'!$H$5:$H$304,'المخالفات والرسوم'!$I$5:$I$304,$A183,'المخالفات والرسوم'!$A$5:$A$304,"&gt;="&amp;$F$3,'المخالفات والرسوم'!$A$5:$A$304,"&lt;"&amp;$H$3))</f>
        <v/>
      </c>
      <c r="F183" s="20">
        <f>IF($A183="","",SUMIFS('المخالفات والرسوم'!$H$5:$H$304,'المخالفات والرسوم'!$I$5:$I$304,$A183,'المخالفات والرسوم'!$E$5:$E$304,"مخالفة مرورية",'المخالفات والرسوم'!$A$5:$A$304,"&gt;="&amp;$F$3,'المخالفات والرسوم'!$A$5:$A$304,"&lt;"&amp;$H$3))</f>
        <v/>
      </c>
    </row>
    <row r="184">
      <c r="A184" s="12">
        <f>IF(INDEX('السائقون'!$A$5:$A$154,74)="","",INDEX('السائقون'!$A$5:$A$154,74))</f>
        <v/>
      </c>
      <c r="B184" s="26">
        <f>IF($A184="","",COUNTIFS('سجل الحركة'!$D$5:$D$1004,$A184,'سجل الحركة'!$A$5:$A$1004,"&gt;="&amp;$F$3,'سجل الحركة'!$A$5:$A$1004,"&lt;"&amp;$H$3))</f>
        <v/>
      </c>
      <c r="C184" s="15">
        <f>IF($A184="","",SUMIFS('سجل الحركة'!$N$5:$N$1004,'سجل الحركة'!$D$5:$D$1004,$A184,'سجل الحركة'!$A$5:$A$1004,"&gt;="&amp;$F$3,'سجل الحركة'!$A$5:$A$1004,"&lt;"&amp;$H$3))</f>
        <v/>
      </c>
      <c r="D184" s="26">
        <f>IF($A184="","",COUNTIFS('المخالفات والرسوم'!$I$5:$I$304,$A184,'المخالفات والرسوم'!$A$5:$A$304,"&gt;="&amp;$F$3,'المخالفات والرسوم'!$A$5:$A$304,"&lt;"&amp;$H$3))</f>
        <v/>
      </c>
      <c r="E184" s="20">
        <f>IF($A184="","",SUMIFS('المخالفات والرسوم'!$H$5:$H$304,'المخالفات والرسوم'!$I$5:$I$304,$A184,'المخالفات والرسوم'!$A$5:$A$304,"&gt;="&amp;$F$3,'المخالفات والرسوم'!$A$5:$A$304,"&lt;"&amp;$H$3))</f>
        <v/>
      </c>
      <c r="F184" s="20">
        <f>IF($A184="","",SUMIFS('المخالفات والرسوم'!$H$5:$H$304,'المخالفات والرسوم'!$I$5:$I$304,$A184,'المخالفات والرسوم'!$E$5:$E$304,"مخالفة مرورية",'المخالفات والرسوم'!$A$5:$A$304,"&gt;="&amp;$F$3,'المخالفات والرسوم'!$A$5:$A$304,"&lt;"&amp;$H$3))</f>
        <v/>
      </c>
    </row>
    <row r="185">
      <c r="A185" s="12">
        <f>IF(INDEX('السائقون'!$A$5:$A$154,75)="","",INDEX('السائقون'!$A$5:$A$154,75))</f>
        <v/>
      </c>
      <c r="B185" s="26">
        <f>IF($A185="","",COUNTIFS('سجل الحركة'!$D$5:$D$1004,$A185,'سجل الحركة'!$A$5:$A$1004,"&gt;="&amp;$F$3,'سجل الحركة'!$A$5:$A$1004,"&lt;"&amp;$H$3))</f>
        <v/>
      </c>
      <c r="C185" s="15">
        <f>IF($A185="","",SUMIFS('سجل الحركة'!$N$5:$N$1004,'سجل الحركة'!$D$5:$D$1004,$A185,'سجل الحركة'!$A$5:$A$1004,"&gt;="&amp;$F$3,'سجل الحركة'!$A$5:$A$1004,"&lt;"&amp;$H$3))</f>
        <v/>
      </c>
      <c r="D185" s="26">
        <f>IF($A185="","",COUNTIFS('المخالفات والرسوم'!$I$5:$I$304,$A185,'المخالفات والرسوم'!$A$5:$A$304,"&gt;="&amp;$F$3,'المخالفات والرسوم'!$A$5:$A$304,"&lt;"&amp;$H$3))</f>
        <v/>
      </c>
      <c r="E185" s="20">
        <f>IF($A185="","",SUMIFS('المخالفات والرسوم'!$H$5:$H$304,'المخالفات والرسوم'!$I$5:$I$304,$A185,'المخالفات والرسوم'!$A$5:$A$304,"&gt;="&amp;$F$3,'المخالفات والرسوم'!$A$5:$A$304,"&lt;"&amp;$H$3))</f>
        <v/>
      </c>
      <c r="F185" s="20">
        <f>IF($A185="","",SUMIFS('المخالفات والرسوم'!$H$5:$H$304,'المخالفات والرسوم'!$I$5:$I$304,$A185,'المخالفات والرسوم'!$E$5:$E$304,"مخالفة مرورية",'المخالفات والرسوم'!$A$5:$A$304,"&gt;="&amp;$F$3,'المخالفات والرسوم'!$A$5:$A$304,"&lt;"&amp;$H$3))</f>
        <v/>
      </c>
    </row>
    <row r="186">
      <c r="A186" s="12">
        <f>IF(INDEX('السائقون'!$A$5:$A$154,76)="","",INDEX('السائقون'!$A$5:$A$154,76))</f>
        <v/>
      </c>
      <c r="B186" s="26">
        <f>IF($A186="","",COUNTIFS('سجل الحركة'!$D$5:$D$1004,$A186,'سجل الحركة'!$A$5:$A$1004,"&gt;="&amp;$F$3,'سجل الحركة'!$A$5:$A$1004,"&lt;"&amp;$H$3))</f>
        <v/>
      </c>
      <c r="C186" s="15">
        <f>IF($A186="","",SUMIFS('سجل الحركة'!$N$5:$N$1004,'سجل الحركة'!$D$5:$D$1004,$A186,'سجل الحركة'!$A$5:$A$1004,"&gt;="&amp;$F$3,'سجل الحركة'!$A$5:$A$1004,"&lt;"&amp;$H$3))</f>
        <v/>
      </c>
      <c r="D186" s="26">
        <f>IF($A186="","",COUNTIFS('المخالفات والرسوم'!$I$5:$I$304,$A186,'المخالفات والرسوم'!$A$5:$A$304,"&gt;="&amp;$F$3,'المخالفات والرسوم'!$A$5:$A$304,"&lt;"&amp;$H$3))</f>
        <v/>
      </c>
      <c r="E186" s="20">
        <f>IF($A186="","",SUMIFS('المخالفات والرسوم'!$H$5:$H$304,'المخالفات والرسوم'!$I$5:$I$304,$A186,'المخالفات والرسوم'!$A$5:$A$304,"&gt;="&amp;$F$3,'المخالفات والرسوم'!$A$5:$A$304,"&lt;"&amp;$H$3))</f>
        <v/>
      </c>
      <c r="F186" s="20">
        <f>IF($A186="","",SUMIFS('المخالفات والرسوم'!$H$5:$H$304,'المخالفات والرسوم'!$I$5:$I$304,$A186,'المخالفات والرسوم'!$E$5:$E$304,"مخالفة مرورية",'المخالفات والرسوم'!$A$5:$A$304,"&gt;="&amp;$F$3,'المخالفات والرسوم'!$A$5:$A$304,"&lt;"&amp;$H$3))</f>
        <v/>
      </c>
    </row>
    <row r="187">
      <c r="A187" s="12">
        <f>IF(INDEX('السائقون'!$A$5:$A$154,77)="","",INDEX('السائقون'!$A$5:$A$154,77))</f>
        <v/>
      </c>
      <c r="B187" s="26">
        <f>IF($A187="","",COUNTIFS('سجل الحركة'!$D$5:$D$1004,$A187,'سجل الحركة'!$A$5:$A$1004,"&gt;="&amp;$F$3,'سجل الحركة'!$A$5:$A$1004,"&lt;"&amp;$H$3))</f>
        <v/>
      </c>
      <c r="C187" s="15">
        <f>IF($A187="","",SUMIFS('سجل الحركة'!$N$5:$N$1004,'سجل الحركة'!$D$5:$D$1004,$A187,'سجل الحركة'!$A$5:$A$1004,"&gt;="&amp;$F$3,'سجل الحركة'!$A$5:$A$1004,"&lt;"&amp;$H$3))</f>
        <v/>
      </c>
      <c r="D187" s="26">
        <f>IF($A187="","",COUNTIFS('المخالفات والرسوم'!$I$5:$I$304,$A187,'المخالفات والرسوم'!$A$5:$A$304,"&gt;="&amp;$F$3,'المخالفات والرسوم'!$A$5:$A$304,"&lt;"&amp;$H$3))</f>
        <v/>
      </c>
      <c r="E187" s="20">
        <f>IF($A187="","",SUMIFS('المخالفات والرسوم'!$H$5:$H$304,'المخالفات والرسوم'!$I$5:$I$304,$A187,'المخالفات والرسوم'!$A$5:$A$304,"&gt;="&amp;$F$3,'المخالفات والرسوم'!$A$5:$A$304,"&lt;"&amp;$H$3))</f>
        <v/>
      </c>
      <c r="F187" s="20">
        <f>IF($A187="","",SUMIFS('المخالفات والرسوم'!$H$5:$H$304,'المخالفات والرسوم'!$I$5:$I$304,$A187,'المخالفات والرسوم'!$E$5:$E$304,"مخالفة مرورية",'المخالفات والرسوم'!$A$5:$A$304,"&gt;="&amp;$F$3,'المخالفات والرسوم'!$A$5:$A$304,"&lt;"&amp;$H$3))</f>
        <v/>
      </c>
    </row>
    <row r="188">
      <c r="A188" s="12">
        <f>IF(INDEX('السائقون'!$A$5:$A$154,78)="","",INDEX('السائقون'!$A$5:$A$154,78))</f>
        <v/>
      </c>
      <c r="B188" s="26">
        <f>IF($A188="","",COUNTIFS('سجل الحركة'!$D$5:$D$1004,$A188,'سجل الحركة'!$A$5:$A$1004,"&gt;="&amp;$F$3,'سجل الحركة'!$A$5:$A$1004,"&lt;"&amp;$H$3))</f>
        <v/>
      </c>
      <c r="C188" s="15">
        <f>IF($A188="","",SUMIFS('سجل الحركة'!$N$5:$N$1004,'سجل الحركة'!$D$5:$D$1004,$A188,'سجل الحركة'!$A$5:$A$1004,"&gt;="&amp;$F$3,'سجل الحركة'!$A$5:$A$1004,"&lt;"&amp;$H$3))</f>
        <v/>
      </c>
      <c r="D188" s="26">
        <f>IF($A188="","",COUNTIFS('المخالفات والرسوم'!$I$5:$I$304,$A188,'المخالفات والرسوم'!$A$5:$A$304,"&gt;="&amp;$F$3,'المخالفات والرسوم'!$A$5:$A$304,"&lt;"&amp;$H$3))</f>
        <v/>
      </c>
      <c r="E188" s="20">
        <f>IF($A188="","",SUMIFS('المخالفات والرسوم'!$H$5:$H$304,'المخالفات والرسوم'!$I$5:$I$304,$A188,'المخالفات والرسوم'!$A$5:$A$304,"&gt;="&amp;$F$3,'المخالفات والرسوم'!$A$5:$A$304,"&lt;"&amp;$H$3))</f>
        <v/>
      </c>
      <c r="F188" s="20">
        <f>IF($A188="","",SUMIFS('المخالفات والرسوم'!$H$5:$H$304,'المخالفات والرسوم'!$I$5:$I$304,$A188,'المخالفات والرسوم'!$E$5:$E$304,"مخالفة مرورية",'المخالفات والرسوم'!$A$5:$A$304,"&gt;="&amp;$F$3,'المخالفات والرسوم'!$A$5:$A$304,"&lt;"&amp;$H$3))</f>
        <v/>
      </c>
    </row>
    <row r="189">
      <c r="A189" s="12">
        <f>IF(INDEX('السائقون'!$A$5:$A$154,79)="","",INDEX('السائقون'!$A$5:$A$154,79))</f>
        <v/>
      </c>
      <c r="B189" s="26">
        <f>IF($A189="","",COUNTIFS('سجل الحركة'!$D$5:$D$1004,$A189,'سجل الحركة'!$A$5:$A$1004,"&gt;="&amp;$F$3,'سجل الحركة'!$A$5:$A$1004,"&lt;"&amp;$H$3))</f>
        <v/>
      </c>
      <c r="C189" s="15">
        <f>IF($A189="","",SUMIFS('سجل الحركة'!$N$5:$N$1004,'سجل الحركة'!$D$5:$D$1004,$A189,'سجل الحركة'!$A$5:$A$1004,"&gt;="&amp;$F$3,'سجل الحركة'!$A$5:$A$1004,"&lt;"&amp;$H$3))</f>
        <v/>
      </c>
      <c r="D189" s="26">
        <f>IF($A189="","",COUNTIFS('المخالفات والرسوم'!$I$5:$I$304,$A189,'المخالفات والرسوم'!$A$5:$A$304,"&gt;="&amp;$F$3,'المخالفات والرسوم'!$A$5:$A$304,"&lt;"&amp;$H$3))</f>
        <v/>
      </c>
      <c r="E189" s="20">
        <f>IF($A189="","",SUMIFS('المخالفات والرسوم'!$H$5:$H$304,'المخالفات والرسوم'!$I$5:$I$304,$A189,'المخالفات والرسوم'!$A$5:$A$304,"&gt;="&amp;$F$3,'المخالفات والرسوم'!$A$5:$A$304,"&lt;"&amp;$H$3))</f>
        <v/>
      </c>
      <c r="F189" s="20">
        <f>IF($A189="","",SUMIFS('المخالفات والرسوم'!$H$5:$H$304,'المخالفات والرسوم'!$I$5:$I$304,$A189,'المخالفات والرسوم'!$E$5:$E$304,"مخالفة مرورية",'المخالفات والرسوم'!$A$5:$A$304,"&gt;="&amp;$F$3,'المخالفات والرسوم'!$A$5:$A$304,"&lt;"&amp;$H$3))</f>
        <v/>
      </c>
    </row>
    <row r="190">
      <c r="A190" s="12">
        <f>IF(INDEX('السائقون'!$A$5:$A$154,80)="","",INDEX('السائقون'!$A$5:$A$154,80))</f>
        <v/>
      </c>
      <c r="B190" s="26">
        <f>IF($A190="","",COUNTIFS('سجل الحركة'!$D$5:$D$1004,$A190,'سجل الحركة'!$A$5:$A$1004,"&gt;="&amp;$F$3,'سجل الحركة'!$A$5:$A$1004,"&lt;"&amp;$H$3))</f>
        <v/>
      </c>
      <c r="C190" s="15">
        <f>IF($A190="","",SUMIFS('سجل الحركة'!$N$5:$N$1004,'سجل الحركة'!$D$5:$D$1004,$A190,'سجل الحركة'!$A$5:$A$1004,"&gt;="&amp;$F$3,'سجل الحركة'!$A$5:$A$1004,"&lt;"&amp;$H$3))</f>
        <v/>
      </c>
      <c r="D190" s="26">
        <f>IF($A190="","",COUNTIFS('المخالفات والرسوم'!$I$5:$I$304,$A190,'المخالفات والرسوم'!$A$5:$A$304,"&gt;="&amp;$F$3,'المخالفات والرسوم'!$A$5:$A$304,"&lt;"&amp;$H$3))</f>
        <v/>
      </c>
      <c r="E190" s="20">
        <f>IF($A190="","",SUMIFS('المخالفات والرسوم'!$H$5:$H$304,'المخالفات والرسوم'!$I$5:$I$304,$A190,'المخالفات والرسوم'!$A$5:$A$304,"&gt;="&amp;$F$3,'المخالفات والرسوم'!$A$5:$A$304,"&lt;"&amp;$H$3))</f>
        <v/>
      </c>
      <c r="F190" s="20">
        <f>IF($A190="","",SUMIFS('المخالفات والرسوم'!$H$5:$H$304,'المخالفات والرسوم'!$I$5:$I$304,$A190,'المخالفات والرسوم'!$E$5:$E$304,"مخالفة مرورية",'المخالفات والرسوم'!$A$5:$A$304,"&gt;="&amp;$F$3,'المخالفات والرسوم'!$A$5:$A$304,"&lt;"&amp;$H$3))</f>
        <v/>
      </c>
    </row>
    <row r="191">
      <c r="A191" s="12">
        <f>IF(INDEX('السائقون'!$A$5:$A$154,81)="","",INDEX('السائقون'!$A$5:$A$154,81))</f>
        <v/>
      </c>
      <c r="B191" s="26">
        <f>IF($A191="","",COUNTIFS('سجل الحركة'!$D$5:$D$1004,$A191,'سجل الحركة'!$A$5:$A$1004,"&gt;="&amp;$F$3,'سجل الحركة'!$A$5:$A$1004,"&lt;"&amp;$H$3))</f>
        <v/>
      </c>
      <c r="C191" s="15">
        <f>IF($A191="","",SUMIFS('سجل الحركة'!$N$5:$N$1004,'سجل الحركة'!$D$5:$D$1004,$A191,'سجل الحركة'!$A$5:$A$1004,"&gt;="&amp;$F$3,'سجل الحركة'!$A$5:$A$1004,"&lt;"&amp;$H$3))</f>
        <v/>
      </c>
      <c r="D191" s="26">
        <f>IF($A191="","",COUNTIFS('المخالفات والرسوم'!$I$5:$I$304,$A191,'المخالفات والرسوم'!$A$5:$A$304,"&gt;="&amp;$F$3,'المخالفات والرسوم'!$A$5:$A$304,"&lt;"&amp;$H$3))</f>
        <v/>
      </c>
      <c r="E191" s="20">
        <f>IF($A191="","",SUMIFS('المخالفات والرسوم'!$H$5:$H$304,'المخالفات والرسوم'!$I$5:$I$304,$A191,'المخالفات والرسوم'!$A$5:$A$304,"&gt;="&amp;$F$3,'المخالفات والرسوم'!$A$5:$A$304,"&lt;"&amp;$H$3))</f>
        <v/>
      </c>
      <c r="F191" s="20">
        <f>IF($A191="","",SUMIFS('المخالفات والرسوم'!$H$5:$H$304,'المخالفات والرسوم'!$I$5:$I$304,$A191,'المخالفات والرسوم'!$E$5:$E$304,"مخالفة مرورية",'المخالفات والرسوم'!$A$5:$A$304,"&gt;="&amp;$F$3,'المخالفات والرسوم'!$A$5:$A$304,"&lt;"&amp;$H$3))</f>
        <v/>
      </c>
    </row>
    <row r="192">
      <c r="A192" s="12">
        <f>IF(INDEX('السائقون'!$A$5:$A$154,82)="","",INDEX('السائقون'!$A$5:$A$154,82))</f>
        <v/>
      </c>
      <c r="B192" s="26">
        <f>IF($A192="","",COUNTIFS('سجل الحركة'!$D$5:$D$1004,$A192,'سجل الحركة'!$A$5:$A$1004,"&gt;="&amp;$F$3,'سجل الحركة'!$A$5:$A$1004,"&lt;"&amp;$H$3))</f>
        <v/>
      </c>
      <c r="C192" s="15">
        <f>IF($A192="","",SUMIFS('سجل الحركة'!$N$5:$N$1004,'سجل الحركة'!$D$5:$D$1004,$A192,'سجل الحركة'!$A$5:$A$1004,"&gt;="&amp;$F$3,'سجل الحركة'!$A$5:$A$1004,"&lt;"&amp;$H$3))</f>
        <v/>
      </c>
      <c r="D192" s="26">
        <f>IF($A192="","",COUNTIFS('المخالفات والرسوم'!$I$5:$I$304,$A192,'المخالفات والرسوم'!$A$5:$A$304,"&gt;="&amp;$F$3,'المخالفات والرسوم'!$A$5:$A$304,"&lt;"&amp;$H$3))</f>
        <v/>
      </c>
      <c r="E192" s="20">
        <f>IF($A192="","",SUMIFS('المخالفات والرسوم'!$H$5:$H$304,'المخالفات والرسوم'!$I$5:$I$304,$A192,'المخالفات والرسوم'!$A$5:$A$304,"&gt;="&amp;$F$3,'المخالفات والرسوم'!$A$5:$A$304,"&lt;"&amp;$H$3))</f>
        <v/>
      </c>
      <c r="F192" s="20">
        <f>IF($A192="","",SUMIFS('المخالفات والرسوم'!$H$5:$H$304,'المخالفات والرسوم'!$I$5:$I$304,$A192,'المخالفات والرسوم'!$E$5:$E$304,"مخالفة مرورية",'المخالفات والرسوم'!$A$5:$A$304,"&gt;="&amp;$F$3,'المخالفات والرسوم'!$A$5:$A$304,"&lt;"&amp;$H$3))</f>
        <v/>
      </c>
    </row>
    <row r="193">
      <c r="A193" s="12">
        <f>IF(INDEX('السائقون'!$A$5:$A$154,83)="","",INDEX('السائقون'!$A$5:$A$154,83))</f>
        <v/>
      </c>
      <c r="B193" s="26">
        <f>IF($A193="","",COUNTIFS('سجل الحركة'!$D$5:$D$1004,$A193,'سجل الحركة'!$A$5:$A$1004,"&gt;="&amp;$F$3,'سجل الحركة'!$A$5:$A$1004,"&lt;"&amp;$H$3))</f>
        <v/>
      </c>
      <c r="C193" s="15">
        <f>IF($A193="","",SUMIFS('سجل الحركة'!$N$5:$N$1004,'سجل الحركة'!$D$5:$D$1004,$A193,'سجل الحركة'!$A$5:$A$1004,"&gt;="&amp;$F$3,'سجل الحركة'!$A$5:$A$1004,"&lt;"&amp;$H$3))</f>
        <v/>
      </c>
      <c r="D193" s="26">
        <f>IF($A193="","",COUNTIFS('المخالفات والرسوم'!$I$5:$I$304,$A193,'المخالفات والرسوم'!$A$5:$A$304,"&gt;="&amp;$F$3,'المخالفات والرسوم'!$A$5:$A$304,"&lt;"&amp;$H$3))</f>
        <v/>
      </c>
      <c r="E193" s="20">
        <f>IF($A193="","",SUMIFS('المخالفات والرسوم'!$H$5:$H$304,'المخالفات والرسوم'!$I$5:$I$304,$A193,'المخالفات والرسوم'!$A$5:$A$304,"&gt;="&amp;$F$3,'المخالفات والرسوم'!$A$5:$A$304,"&lt;"&amp;$H$3))</f>
        <v/>
      </c>
      <c r="F193" s="20">
        <f>IF($A193="","",SUMIFS('المخالفات والرسوم'!$H$5:$H$304,'المخالفات والرسوم'!$I$5:$I$304,$A193,'المخالفات والرسوم'!$E$5:$E$304,"مخالفة مرورية",'المخالفات والرسوم'!$A$5:$A$304,"&gt;="&amp;$F$3,'المخالفات والرسوم'!$A$5:$A$304,"&lt;"&amp;$H$3))</f>
        <v/>
      </c>
    </row>
    <row r="194">
      <c r="A194" s="12">
        <f>IF(INDEX('السائقون'!$A$5:$A$154,84)="","",INDEX('السائقون'!$A$5:$A$154,84))</f>
        <v/>
      </c>
      <c r="B194" s="26">
        <f>IF($A194="","",COUNTIFS('سجل الحركة'!$D$5:$D$1004,$A194,'سجل الحركة'!$A$5:$A$1004,"&gt;="&amp;$F$3,'سجل الحركة'!$A$5:$A$1004,"&lt;"&amp;$H$3))</f>
        <v/>
      </c>
      <c r="C194" s="15">
        <f>IF($A194="","",SUMIFS('سجل الحركة'!$N$5:$N$1004,'سجل الحركة'!$D$5:$D$1004,$A194,'سجل الحركة'!$A$5:$A$1004,"&gt;="&amp;$F$3,'سجل الحركة'!$A$5:$A$1004,"&lt;"&amp;$H$3))</f>
        <v/>
      </c>
      <c r="D194" s="26">
        <f>IF($A194="","",COUNTIFS('المخالفات والرسوم'!$I$5:$I$304,$A194,'المخالفات والرسوم'!$A$5:$A$304,"&gt;="&amp;$F$3,'المخالفات والرسوم'!$A$5:$A$304,"&lt;"&amp;$H$3))</f>
        <v/>
      </c>
      <c r="E194" s="20">
        <f>IF($A194="","",SUMIFS('المخالفات والرسوم'!$H$5:$H$304,'المخالفات والرسوم'!$I$5:$I$304,$A194,'المخالفات والرسوم'!$A$5:$A$304,"&gt;="&amp;$F$3,'المخالفات والرسوم'!$A$5:$A$304,"&lt;"&amp;$H$3))</f>
        <v/>
      </c>
      <c r="F194" s="20">
        <f>IF($A194="","",SUMIFS('المخالفات والرسوم'!$H$5:$H$304,'المخالفات والرسوم'!$I$5:$I$304,$A194,'المخالفات والرسوم'!$E$5:$E$304,"مخالفة مرورية",'المخالفات والرسوم'!$A$5:$A$304,"&gt;="&amp;$F$3,'المخالفات والرسوم'!$A$5:$A$304,"&lt;"&amp;$H$3))</f>
        <v/>
      </c>
    </row>
    <row r="195">
      <c r="A195" s="12">
        <f>IF(INDEX('السائقون'!$A$5:$A$154,85)="","",INDEX('السائقون'!$A$5:$A$154,85))</f>
        <v/>
      </c>
      <c r="B195" s="26">
        <f>IF($A195="","",COUNTIFS('سجل الحركة'!$D$5:$D$1004,$A195,'سجل الحركة'!$A$5:$A$1004,"&gt;="&amp;$F$3,'سجل الحركة'!$A$5:$A$1004,"&lt;"&amp;$H$3))</f>
        <v/>
      </c>
      <c r="C195" s="15">
        <f>IF($A195="","",SUMIFS('سجل الحركة'!$N$5:$N$1004,'سجل الحركة'!$D$5:$D$1004,$A195,'سجل الحركة'!$A$5:$A$1004,"&gt;="&amp;$F$3,'سجل الحركة'!$A$5:$A$1004,"&lt;"&amp;$H$3))</f>
        <v/>
      </c>
      <c r="D195" s="26">
        <f>IF($A195="","",COUNTIFS('المخالفات والرسوم'!$I$5:$I$304,$A195,'المخالفات والرسوم'!$A$5:$A$304,"&gt;="&amp;$F$3,'المخالفات والرسوم'!$A$5:$A$304,"&lt;"&amp;$H$3))</f>
        <v/>
      </c>
      <c r="E195" s="20">
        <f>IF($A195="","",SUMIFS('المخالفات والرسوم'!$H$5:$H$304,'المخالفات والرسوم'!$I$5:$I$304,$A195,'المخالفات والرسوم'!$A$5:$A$304,"&gt;="&amp;$F$3,'المخالفات والرسوم'!$A$5:$A$304,"&lt;"&amp;$H$3))</f>
        <v/>
      </c>
      <c r="F195" s="20">
        <f>IF($A195="","",SUMIFS('المخالفات والرسوم'!$H$5:$H$304,'المخالفات والرسوم'!$I$5:$I$304,$A195,'المخالفات والرسوم'!$E$5:$E$304,"مخالفة مرورية",'المخالفات والرسوم'!$A$5:$A$304,"&gt;="&amp;$F$3,'المخالفات والرسوم'!$A$5:$A$304,"&lt;"&amp;$H$3))</f>
        <v/>
      </c>
    </row>
    <row r="196">
      <c r="A196" s="12">
        <f>IF(INDEX('السائقون'!$A$5:$A$154,86)="","",INDEX('السائقون'!$A$5:$A$154,86))</f>
        <v/>
      </c>
      <c r="B196" s="26">
        <f>IF($A196="","",COUNTIFS('سجل الحركة'!$D$5:$D$1004,$A196,'سجل الحركة'!$A$5:$A$1004,"&gt;="&amp;$F$3,'سجل الحركة'!$A$5:$A$1004,"&lt;"&amp;$H$3))</f>
        <v/>
      </c>
      <c r="C196" s="15">
        <f>IF($A196="","",SUMIFS('سجل الحركة'!$N$5:$N$1004,'سجل الحركة'!$D$5:$D$1004,$A196,'سجل الحركة'!$A$5:$A$1004,"&gt;="&amp;$F$3,'سجل الحركة'!$A$5:$A$1004,"&lt;"&amp;$H$3))</f>
        <v/>
      </c>
      <c r="D196" s="26">
        <f>IF($A196="","",COUNTIFS('المخالفات والرسوم'!$I$5:$I$304,$A196,'المخالفات والرسوم'!$A$5:$A$304,"&gt;="&amp;$F$3,'المخالفات والرسوم'!$A$5:$A$304,"&lt;"&amp;$H$3))</f>
        <v/>
      </c>
      <c r="E196" s="20">
        <f>IF($A196="","",SUMIFS('المخالفات والرسوم'!$H$5:$H$304,'المخالفات والرسوم'!$I$5:$I$304,$A196,'المخالفات والرسوم'!$A$5:$A$304,"&gt;="&amp;$F$3,'المخالفات والرسوم'!$A$5:$A$304,"&lt;"&amp;$H$3))</f>
        <v/>
      </c>
      <c r="F196" s="20">
        <f>IF($A196="","",SUMIFS('المخالفات والرسوم'!$H$5:$H$304,'المخالفات والرسوم'!$I$5:$I$304,$A196,'المخالفات والرسوم'!$E$5:$E$304,"مخالفة مرورية",'المخالفات والرسوم'!$A$5:$A$304,"&gt;="&amp;$F$3,'المخالفات والرسوم'!$A$5:$A$304,"&lt;"&amp;$H$3))</f>
        <v/>
      </c>
    </row>
    <row r="197">
      <c r="A197" s="12">
        <f>IF(INDEX('السائقون'!$A$5:$A$154,87)="","",INDEX('السائقون'!$A$5:$A$154,87))</f>
        <v/>
      </c>
      <c r="B197" s="26">
        <f>IF($A197="","",COUNTIFS('سجل الحركة'!$D$5:$D$1004,$A197,'سجل الحركة'!$A$5:$A$1004,"&gt;="&amp;$F$3,'سجل الحركة'!$A$5:$A$1004,"&lt;"&amp;$H$3))</f>
        <v/>
      </c>
      <c r="C197" s="15">
        <f>IF($A197="","",SUMIFS('سجل الحركة'!$N$5:$N$1004,'سجل الحركة'!$D$5:$D$1004,$A197,'سجل الحركة'!$A$5:$A$1004,"&gt;="&amp;$F$3,'سجل الحركة'!$A$5:$A$1004,"&lt;"&amp;$H$3))</f>
        <v/>
      </c>
      <c r="D197" s="26">
        <f>IF($A197="","",COUNTIFS('المخالفات والرسوم'!$I$5:$I$304,$A197,'المخالفات والرسوم'!$A$5:$A$304,"&gt;="&amp;$F$3,'المخالفات والرسوم'!$A$5:$A$304,"&lt;"&amp;$H$3))</f>
        <v/>
      </c>
      <c r="E197" s="20">
        <f>IF($A197="","",SUMIFS('المخالفات والرسوم'!$H$5:$H$304,'المخالفات والرسوم'!$I$5:$I$304,$A197,'المخالفات والرسوم'!$A$5:$A$304,"&gt;="&amp;$F$3,'المخالفات والرسوم'!$A$5:$A$304,"&lt;"&amp;$H$3))</f>
        <v/>
      </c>
      <c r="F197" s="20">
        <f>IF($A197="","",SUMIFS('المخالفات والرسوم'!$H$5:$H$304,'المخالفات والرسوم'!$I$5:$I$304,$A197,'المخالفات والرسوم'!$E$5:$E$304,"مخالفة مرورية",'المخالفات والرسوم'!$A$5:$A$304,"&gt;="&amp;$F$3,'المخالفات والرسوم'!$A$5:$A$304,"&lt;"&amp;$H$3))</f>
        <v/>
      </c>
    </row>
    <row r="198">
      <c r="A198" s="12">
        <f>IF(INDEX('السائقون'!$A$5:$A$154,88)="","",INDEX('السائقون'!$A$5:$A$154,88))</f>
        <v/>
      </c>
      <c r="B198" s="26">
        <f>IF($A198="","",COUNTIFS('سجل الحركة'!$D$5:$D$1004,$A198,'سجل الحركة'!$A$5:$A$1004,"&gt;="&amp;$F$3,'سجل الحركة'!$A$5:$A$1004,"&lt;"&amp;$H$3))</f>
        <v/>
      </c>
      <c r="C198" s="15">
        <f>IF($A198="","",SUMIFS('سجل الحركة'!$N$5:$N$1004,'سجل الحركة'!$D$5:$D$1004,$A198,'سجل الحركة'!$A$5:$A$1004,"&gt;="&amp;$F$3,'سجل الحركة'!$A$5:$A$1004,"&lt;"&amp;$H$3))</f>
        <v/>
      </c>
      <c r="D198" s="26">
        <f>IF($A198="","",COUNTIFS('المخالفات والرسوم'!$I$5:$I$304,$A198,'المخالفات والرسوم'!$A$5:$A$304,"&gt;="&amp;$F$3,'المخالفات والرسوم'!$A$5:$A$304,"&lt;"&amp;$H$3))</f>
        <v/>
      </c>
      <c r="E198" s="20">
        <f>IF($A198="","",SUMIFS('المخالفات والرسوم'!$H$5:$H$304,'المخالفات والرسوم'!$I$5:$I$304,$A198,'المخالفات والرسوم'!$A$5:$A$304,"&gt;="&amp;$F$3,'المخالفات والرسوم'!$A$5:$A$304,"&lt;"&amp;$H$3))</f>
        <v/>
      </c>
      <c r="F198" s="20">
        <f>IF($A198="","",SUMIFS('المخالفات والرسوم'!$H$5:$H$304,'المخالفات والرسوم'!$I$5:$I$304,$A198,'المخالفات والرسوم'!$E$5:$E$304,"مخالفة مرورية",'المخالفات والرسوم'!$A$5:$A$304,"&gt;="&amp;$F$3,'المخالفات والرسوم'!$A$5:$A$304,"&lt;"&amp;$H$3))</f>
        <v/>
      </c>
    </row>
    <row r="199">
      <c r="A199" s="12">
        <f>IF(INDEX('السائقون'!$A$5:$A$154,89)="","",INDEX('السائقون'!$A$5:$A$154,89))</f>
        <v/>
      </c>
      <c r="B199" s="26">
        <f>IF($A199="","",COUNTIFS('سجل الحركة'!$D$5:$D$1004,$A199,'سجل الحركة'!$A$5:$A$1004,"&gt;="&amp;$F$3,'سجل الحركة'!$A$5:$A$1004,"&lt;"&amp;$H$3))</f>
        <v/>
      </c>
      <c r="C199" s="15">
        <f>IF($A199="","",SUMIFS('سجل الحركة'!$N$5:$N$1004,'سجل الحركة'!$D$5:$D$1004,$A199,'سجل الحركة'!$A$5:$A$1004,"&gt;="&amp;$F$3,'سجل الحركة'!$A$5:$A$1004,"&lt;"&amp;$H$3))</f>
        <v/>
      </c>
      <c r="D199" s="26">
        <f>IF($A199="","",COUNTIFS('المخالفات والرسوم'!$I$5:$I$304,$A199,'المخالفات والرسوم'!$A$5:$A$304,"&gt;="&amp;$F$3,'المخالفات والرسوم'!$A$5:$A$304,"&lt;"&amp;$H$3))</f>
        <v/>
      </c>
      <c r="E199" s="20">
        <f>IF($A199="","",SUMIFS('المخالفات والرسوم'!$H$5:$H$304,'المخالفات والرسوم'!$I$5:$I$304,$A199,'المخالفات والرسوم'!$A$5:$A$304,"&gt;="&amp;$F$3,'المخالفات والرسوم'!$A$5:$A$304,"&lt;"&amp;$H$3))</f>
        <v/>
      </c>
      <c r="F199" s="20">
        <f>IF($A199="","",SUMIFS('المخالفات والرسوم'!$H$5:$H$304,'المخالفات والرسوم'!$I$5:$I$304,$A199,'المخالفات والرسوم'!$E$5:$E$304,"مخالفة مرورية",'المخالفات والرسوم'!$A$5:$A$304,"&gt;="&amp;$F$3,'المخالفات والرسوم'!$A$5:$A$304,"&lt;"&amp;$H$3))</f>
        <v/>
      </c>
    </row>
    <row r="200">
      <c r="A200" s="12">
        <f>IF(INDEX('السائقون'!$A$5:$A$154,90)="","",INDEX('السائقون'!$A$5:$A$154,90))</f>
        <v/>
      </c>
      <c r="B200" s="26">
        <f>IF($A200="","",COUNTIFS('سجل الحركة'!$D$5:$D$1004,$A200,'سجل الحركة'!$A$5:$A$1004,"&gt;="&amp;$F$3,'سجل الحركة'!$A$5:$A$1004,"&lt;"&amp;$H$3))</f>
        <v/>
      </c>
      <c r="C200" s="15">
        <f>IF($A200="","",SUMIFS('سجل الحركة'!$N$5:$N$1004,'سجل الحركة'!$D$5:$D$1004,$A200,'سجل الحركة'!$A$5:$A$1004,"&gt;="&amp;$F$3,'سجل الحركة'!$A$5:$A$1004,"&lt;"&amp;$H$3))</f>
        <v/>
      </c>
      <c r="D200" s="26">
        <f>IF($A200="","",COUNTIFS('المخالفات والرسوم'!$I$5:$I$304,$A200,'المخالفات والرسوم'!$A$5:$A$304,"&gt;="&amp;$F$3,'المخالفات والرسوم'!$A$5:$A$304,"&lt;"&amp;$H$3))</f>
        <v/>
      </c>
      <c r="E200" s="20">
        <f>IF($A200="","",SUMIFS('المخالفات والرسوم'!$H$5:$H$304,'المخالفات والرسوم'!$I$5:$I$304,$A200,'المخالفات والرسوم'!$A$5:$A$304,"&gt;="&amp;$F$3,'المخالفات والرسوم'!$A$5:$A$304,"&lt;"&amp;$H$3))</f>
        <v/>
      </c>
      <c r="F200" s="20">
        <f>IF($A200="","",SUMIFS('المخالفات والرسوم'!$H$5:$H$304,'المخالفات والرسوم'!$I$5:$I$304,$A200,'المخالفات والرسوم'!$E$5:$E$304,"مخالفة مرورية",'المخالفات والرسوم'!$A$5:$A$304,"&gt;="&amp;$F$3,'المخالفات والرسوم'!$A$5:$A$304,"&lt;"&amp;$H$3))</f>
        <v/>
      </c>
    </row>
    <row r="201">
      <c r="A201" s="12">
        <f>IF(INDEX('السائقون'!$A$5:$A$154,91)="","",INDEX('السائقون'!$A$5:$A$154,91))</f>
        <v/>
      </c>
      <c r="B201" s="26">
        <f>IF($A201="","",COUNTIFS('سجل الحركة'!$D$5:$D$1004,$A201,'سجل الحركة'!$A$5:$A$1004,"&gt;="&amp;$F$3,'سجل الحركة'!$A$5:$A$1004,"&lt;"&amp;$H$3))</f>
        <v/>
      </c>
      <c r="C201" s="15">
        <f>IF($A201="","",SUMIFS('سجل الحركة'!$N$5:$N$1004,'سجل الحركة'!$D$5:$D$1004,$A201,'سجل الحركة'!$A$5:$A$1004,"&gt;="&amp;$F$3,'سجل الحركة'!$A$5:$A$1004,"&lt;"&amp;$H$3))</f>
        <v/>
      </c>
      <c r="D201" s="26">
        <f>IF($A201="","",COUNTIFS('المخالفات والرسوم'!$I$5:$I$304,$A201,'المخالفات والرسوم'!$A$5:$A$304,"&gt;="&amp;$F$3,'المخالفات والرسوم'!$A$5:$A$304,"&lt;"&amp;$H$3))</f>
        <v/>
      </c>
      <c r="E201" s="20">
        <f>IF($A201="","",SUMIFS('المخالفات والرسوم'!$H$5:$H$304,'المخالفات والرسوم'!$I$5:$I$304,$A201,'المخالفات والرسوم'!$A$5:$A$304,"&gt;="&amp;$F$3,'المخالفات والرسوم'!$A$5:$A$304,"&lt;"&amp;$H$3))</f>
        <v/>
      </c>
      <c r="F201" s="20">
        <f>IF($A201="","",SUMIFS('المخالفات والرسوم'!$H$5:$H$304,'المخالفات والرسوم'!$I$5:$I$304,$A201,'المخالفات والرسوم'!$E$5:$E$304,"مخالفة مرورية",'المخالفات والرسوم'!$A$5:$A$304,"&gt;="&amp;$F$3,'المخالفات والرسوم'!$A$5:$A$304,"&lt;"&amp;$H$3))</f>
        <v/>
      </c>
    </row>
    <row r="202">
      <c r="A202" s="12">
        <f>IF(INDEX('السائقون'!$A$5:$A$154,92)="","",INDEX('السائقون'!$A$5:$A$154,92))</f>
        <v/>
      </c>
      <c r="B202" s="26">
        <f>IF($A202="","",COUNTIFS('سجل الحركة'!$D$5:$D$1004,$A202,'سجل الحركة'!$A$5:$A$1004,"&gt;="&amp;$F$3,'سجل الحركة'!$A$5:$A$1004,"&lt;"&amp;$H$3))</f>
        <v/>
      </c>
      <c r="C202" s="15">
        <f>IF($A202="","",SUMIFS('سجل الحركة'!$N$5:$N$1004,'سجل الحركة'!$D$5:$D$1004,$A202,'سجل الحركة'!$A$5:$A$1004,"&gt;="&amp;$F$3,'سجل الحركة'!$A$5:$A$1004,"&lt;"&amp;$H$3))</f>
        <v/>
      </c>
      <c r="D202" s="26">
        <f>IF($A202="","",COUNTIFS('المخالفات والرسوم'!$I$5:$I$304,$A202,'المخالفات والرسوم'!$A$5:$A$304,"&gt;="&amp;$F$3,'المخالفات والرسوم'!$A$5:$A$304,"&lt;"&amp;$H$3))</f>
        <v/>
      </c>
      <c r="E202" s="20">
        <f>IF($A202="","",SUMIFS('المخالفات والرسوم'!$H$5:$H$304,'المخالفات والرسوم'!$I$5:$I$304,$A202,'المخالفات والرسوم'!$A$5:$A$304,"&gt;="&amp;$F$3,'المخالفات والرسوم'!$A$5:$A$304,"&lt;"&amp;$H$3))</f>
        <v/>
      </c>
      <c r="F202" s="20">
        <f>IF($A202="","",SUMIFS('المخالفات والرسوم'!$H$5:$H$304,'المخالفات والرسوم'!$I$5:$I$304,$A202,'المخالفات والرسوم'!$E$5:$E$304,"مخالفة مرورية",'المخالفات والرسوم'!$A$5:$A$304,"&gt;="&amp;$F$3,'المخالفات والرسوم'!$A$5:$A$304,"&lt;"&amp;$H$3))</f>
        <v/>
      </c>
    </row>
    <row r="203">
      <c r="A203" s="12">
        <f>IF(INDEX('السائقون'!$A$5:$A$154,93)="","",INDEX('السائقون'!$A$5:$A$154,93))</f>
        <v/>
      </c>
      <c r="B203" s="26">
        <f>IF($A203="","",COUNTIFS('سجل الحركة'!$D$5:$D$1004,$A203,'سجل الحركة'!$A$5:$A$1004,"&gt;="&amp;$F$3,'سجل الحركة'!$A$5:$A$1004,"&lt;"&amp;$H$3))</f>
        <v/>
      </c>
      <c r="C203" s="15">
        <f>IF($A203="","",SUMIFS('سجل الحركة'!$N$5:$N$1004,'سجل الحركة'!$D$5:$D$1004,$A203,'سجل الحركة'!$A$5:$A$1004,"&gt;="&amp;$F$3,'سجل الحركة'!$A$5:$A$1004,"&lt;"&amp;$H$3))</f>
        <v/>
      </c>
      <c r="D203" s="26">
        <f>IF($A203="","",COUNTIFS('المخالفات والرسوم'!$I$5:$I$304,$A203,'المخالفات والرسوم'!$A$5:$A$304,"&gt;="&amp;$F$3,'المخالفات والرسوم'!$A$5:$A$304,"&lt;"&amp;$H$3))</f>
        <v/>
      </c>
      <c r="E203" s="20">
        <f>IF($A203="","",SUMIFS('المخالفات والرسوم'!$H$5:$H$304,'المخالفات والرسوم'!$I$5:$I$304,$A203,'المخالفات والرسوم'!$A$5:$A$304,"&gt;="&amp;$F$3,'المخالفات والرسوم'!$A$5:$A$304,"&lt;"&amp;$H$3))</f>
        <v/>
      </c>
      <c r="F203" s="20">
        <f>IF($A203="","",SUMIFS('المخالفات والرسوم'!$H$5:$H$304,'المخالفات والرسوم'!$I$5:$I$304,$A203,'المخالفات والرسوم'!$E$5:$E$304,"مخالفة مرورية",'المخالفات والرسوم'!$A$5:$A$304,"&gt;="&amp;$F$3,'المخالفات والرسوم'!$A$5:$A$304,"&lt;"&amp;$H$3))</f>
        <v/>
      </c>
    </row>
    <row r="204">
      <c r="A204" s="12">
        <f>IF(INDEX('السائقون'!$A$5:$A$154,94)="","",INDEX('السائقون'!$A$5:$A$154,94))</f>
        <v/>
      </c>
      <c r="B204" s="26">
        <f>IF($A204="","",COUNTIFS('سجل الحركة'!$D$5:$D$1004,$A204,'سجل الحركة'!$A$5:$A$1004,"&gt;="&amp;$F$3,'سجل الحركة'!$A$5:$A$1004,"&lt;"&amp;$H$3))</f>
        <v/>
      </c>
      <c r="C204" s="15">
        <f>IF($A204="","",SUMIFS('سجل الحركة'!$N$5:$N$1004,'سجل الحركة'!$D$5:$D$1004,$A204,'سجل الحركة'!$A$5:$A$1004,"&gt;="&amp;$F$3,'سجل الحركة'!$A$5:$A$1004,"&lt;"&amp;$H$3))</f>
        <v/>
      </c>
      <c r="D204" s="26">
        <f>IF($A204="","",COUNTIFS('المخالفات والرسوم'!$I$5:$I$304,$A204,'المخالفات والرسوم'!$A$5:$A$304,"&gt;="&amp;$F$3,'المخالفات والرسوم'!$A$5:$A$304,"&lt;"&amp;$H$3))</f>
        <v/>
      </c>
      <c r="E204" s="20">
        <f>IF($A204="","",SUMIFS('المخالفات والرسوم'!$H$5:$H$304,'المخالفات والرسوم'!$I$5:$I$304,$A204,'المخالفات والرسوم'!$A$5:$A$304,"&gt;="&amp;$F$3,'المخالفات والرسوم'!$A$5:$A$304,"&lt;"&amp;$H$3))</f>
        <v/>
      </c>
      <c r="F204" s="20">
        <f>IF($A204="","",SUMIFS('المخالفات والرسوم'!$H$5:$H$304,'المخالفات والرسوم'!$I$5:$I$304,$A204,'المخالفات والرسوم'!$E$5:$E$304,"مخالفة مرورية",'المخالفات والرسوم'!$A$5:$A$304,"&gt;="&amp;$F$3,'المخالفات والرسوم'!$A$5:$A$304,"&lt;"&amp;$H$3))</f>
        <v/>
      </c>
    </row>
    <row r="205">
      <c r="A205" s="12">
        <f>IF(INDEX('السائقون'!$A$5:$A$154,95)="","",INDEX('السائقون'!$A$5:$A$154,95))</f>
        <v/>
      </c>
      <c r="B205" s="26">
        <f>IF($A205="","",COUNTIFS('سجل الحركة'!$D$5:$D$1004,$A205,'سجل الحركة'!$A$5:$A$1004,"&gt;="&amp;$F$3,'سجل الحركة'!$A$5:$A$1004,"&lt;"&amp;$H$3))</f>
        <v/>
      </c>
      <c r="C205" s="15">
        <f>IF($A205="","",SUMIFS('سجل الحركة'!$N$5:$N$1004,'سجل الحركة'!$D$5:$D$1004,$A205,'سجل الحركة'!$A$5:$A$1004,"&gt;="&amp;$F$3,'سجل الحركة'!$A$5:$A$1004,"&lt;"&amp;$H$3))</f>
        <v/>
      </c>
      <c r="D205" s="26">
        <f>IF($A205="","",COUNTIFS('المخالفات والرسوم'!$I$5:$I$304,$A205,'المخالفات والرسوم'!$A$5:$A$304,"&gt;="&amp;$F$3,'المخالفات والرسوم'!$A$5:$A$304,"&lt;"&amp;$H$3))</f>
        <v/>
      </c>
      <c r="E205" s="20">
        <f>IF($A205="","",SUMIFS('المخالفات والرسوم'!$H$5:$H$304,'المخالفات والرسوم'!$I$5:$I$304,$A205,'المخالفات والرسوم'!$A$5:$A$304,"&gt;="&amp;$F$3,'المخالفات والرسوم'!$A$5:$A$304,"&lt;"&amp;$H$3))</f>
        <v/>
      </c>
      <c r="F205" s="20">
        <f>IF($A205="","",SUMIFS('المخالفات والرسوم'!$H$5:$H$304,'المخالفات والرسوم'!$I$5:$I$304,$A205,'المخالفات والرسوم'!$E$5:$E$304,"مخالفة مرورية",'المخالفات والرسوم'!$A$5:$A$304,"&gt;="&amp;$F$3,'المخالفات والرسوم'!$A$5:$A$304,"&lt;"&amp;$H$3))</f>
        <v/>
      </c>
    </row>
    <row r="206">
      <c r="A206" s="12">
        <f>IF(INDEX('السائقون'!$A$5:$A$154,96)="","",INDEX('السائقون'!$A$5:$A$154,96))</f>
        <v/>
      </c>
      <c r="B206" s="26">
        <f>IF($A206="","",COUNTIFS('سجل الحركة'!$D$5:$D$1004,$A206,'سجل الحركة'!$A$5:$A$1004,"&gt;="&amp;$F$3,'سجل الحركة'!$A$5:$A$1004,"&lt;"&amp;$H$3))</f>
        <v/>
      </c>
      <c r="C206" s="15">
        <f>IF($A206="","",SUMIFS('سجل الحركة'!$N$5:$N$1004,'سجل الحركة'!$D$5:$D$1004,$A206,'سجل الحركة'!$A$5:$A$1004,"&gt;="&amp;$F$3,'سجل الحركة'!$A$5:$A$1004,"&lt;"&amp;$H$3))</f>
        <v/>
      </c>
      <c r="D206" s="26">
        <f>IF($A206="","",COUNTIFS('المخالفات والرسوم'!$I$5:$I$304,$A206,'المخالفات والرسوم'!$A$5:$A$304,"&gt;="&amp;$F$3,'المخالفات والرسوم'!$A$5:$A$304,"&lt;"&amp;$H$3))</f>
        <v/>
      </c>
      <c r="E206" s="20">
        <f>IF($A206="","",SUMIFS('المخالفات والرسوم'!$H$5:$H$304,'المخالفات والرسوم'!$I$5:$I$304,$A206,'المخالفات والرسوم'!$A$5:$A$304,"&gt;="&amp;$F$3,'المخالفات والرسوم'!$A$5:$A$304,"&lt;"&amp;$H$3))</f>
        <v/>
      </c>
      <c r="F206" s="20">
        <f>IF($A206="","",SUMIFS('المخالفات والرسوم'!$H$5:$H$304,'المخالفات والرسوم'!$I$5:$I$304,$A206,'المخالفات والرسوم'!$E$5:$E$304,"مخالفة مرورية",'المخالفات والرسوم'!$A$5:$A$304,"&gt;="&amp;$F$3,'المخالفات والرسوم'!$A$5:$A$304,"&lt;"&amp;$H$3))</f>
        <v/>
      </c>
    </row>
    <row r="207">
      <c r="A207" s="12">
        <f>IF(INDEX('السائقون'!$A$5:$A$154,97)="","",INDEX('السائقون'!$A$5:$A$154,97))</f>
        <v/>
      </c>
      <c r="B207" s="26">
        <f>IF($A207="","",COUNTIFS('سجل الحركة'!$D$5:$D$1004,$A207,'سجل الحركة'!$A$5:$A$1004,"&gt;="&amp;$F$3,'سجل الحركة'!$A$5:$A$1004,"&lt;"&amp;$H$3))</f>
        <v/>
      </c>
      <c r="C207" s="15">
        <f>IF($A207="","",SUMIFS('سجل الحركة'!$N$5:$N$1004,'سجل الحركة'!$D$5:$D$1004,$A207,'سجل الحركة'!$A$5:$A$1004,"&gt;="&amp;$F$3,'سجل الحركة'!$A$5:$A$1004,"&lt;"&amp;$H$3))</f>
        <v/>
      </c>
      <c r="D207" s="26">
        <f>IF($A207="","",COUNTIFS('المخالفات والرسوم'!$I$5:$I$304,$A207,'المخالفات والرسوم'!$A$5:$A$304,"&gt;="&amp;$F$3,'المخالفات والرسوم'!$A$5:$A$304,"&lt;"&amp;$H$3))</f>
        <v/>
      </c>
      <c r="E207" s="20">
        <f>IF($A207="","",SUMIFS('المخالفات والرسوم'!$H$5:$H$304,'المخالفات والرسوم'!$I$5:$I$304,$A207,'المخالفات والرسوم'!$A$5:$A$304,"&gt;="&amp;$F$3,'المخالفات والرسوم'!$A$5:$A$304,"&lt;"&amp;$H$3))</f>
        <v/>
      </c>
      <c r="F207" s="20">
        <f>IF($A207="","",SUMIFS('المخالفات والرسوم'!$H$5:$H$304,'المخالفات والرسوم'!$I$5:$I$304,$A207,'المخالفات والرسوم'!$E$5:$E$304,"مخالفة مرورية",'المخالفات والرسوم'!$A$5:$A$304,"&gt;="&amp;$F$3,'المخالفات والرسوم'!$A$5:$A$304,"&lt;"&amp;$H$3))</f>
        <v/>
      </c>
    </row>
    <row r="208">
      <c r="A208" s="12">
        <f>IF(INDEX('السائقون'!$A$5:$A$154,98)="","",INDEX('السائقون'!$A$5:$A$154,98))</f>
        <v/>
      </c>
      <c r="B208" s="26">
        <f>IF($A208="","",COUNTIFS('سجل الحركة'!$D$5:$D$1004,$A208,'سجل الحركة'!$A$5:$A$1004,"&gt;="&amp;$F$3,'سجل الحركة'!$A$5:$A$1004,"&lt;"&amp;$H$3))</f>
        <v/>
      </c>
      <c r="C208" s="15">
        <f>IF($A208="","",SUMIFS('سجل الحركة'!$N$5:$N$1004,'سجل الحركة'!$D$5:$D$1004,$A208,'سجل الحركة'!$A$5:$A$1004,"&gt;="&amp;$F$3,'سجل الحركة'!$A$5:$A$1004,"&lt;"&amp;$H$3))</f>
        <v/>
      </c>
      <c r="D208" s="26">
        <f>IF($A208="","",COUNTIFS('المخالفات والرسوم'!$I$5:$I$304,$A208,'المخالفات والرسوم'!$A$5:$A$304,"&gt;="&amp;$F$3,'المخالفات والرسوم'!$A$5:$A$304,"&lt;"&amp;$H$3))</f>
        <v/>
      </c>
      <c r="E208" s="20">
        <f>IF($A208="","",SUMIFS('المخالفات والرسوم'!$H$5:$H$304,'المخالفات والرسوم'!$I$5:$I$304,$A208,'المخالفات والرسوم'!$A$5:$A$304,"&gt;="&amp;$F$3,'المخالفات والرسوم'!$A$5:$A$304,"&lt;"&amp;$H$3))</f>
        <v/>
      </c>
      <c r="F208" s="20">
        <f>IF($A208="","",SUMIFS('المخالفات والرسوم'!$H$5:$H$304,'المخالفات والرسوم'!$I$5:$I$304,$A208,'المخالفات والرسوم'!$E$5:$E$304,"مخالفة مرورية",'المخالفات والرسوم'!$A$5:$A$304,"&gt;="&amp;$F$3,'المخالفات والرسوم'!$A$5:$A$304,"&lt;"&amp;$H$3))</f>
        <v/>
      </c>
    </row>
    <row r="209">
      <c r="A209" s="12">
        <f>IF(INDEX('السائقون'!$A$5:$A$154,99)="","",INDEX('السائقون'!$A$5:$A$154,99))</f>
        <v/>
      </c>
      <c r="B209" s="26">
        <f>IF($A209="","",COUNTIFS('سجل الحركة'!$D$5:$D$1004,$A209,'سجل الحركة'!$A$5:$A$1004,"&gt;="&amp;$F$3,'سجل الحركة'!$A$5:$A$1004,"&lt;"&amp;$H$3))</f>
        <v/>
      </c>
      <c r="C209" s="15">
        <f>IF($A209="","",SUMIFS('سجل الحركة'!$N$5:$N$1004,'سجل الحركة'!$D$5:$D$1004,$A209,'سجل الحركة'!$A$5:$A$1004,"&gt;="&amp;$F$3,'سجل الحركة'!$A$5:$A$1004,"&lt;"&amp;$H$3))</f>
        <v/>
      </c>
      <c r="D209" s="26">
        <f>IF($A209="","",COUNTIFS('المخالفات والرسوم'!$I$5:$I$304,$A209,'المخالفات والرسوم'!$A$5:$A$304,"&gt;="&amp;$F$3,'المخالفات والرسوم'!$A$5:$A$304,"&lt;"&amp;$H$3))</f>
        <v/>
      </c>
      <c r="E209" s="20">
        <f>IF($A209="","",SUMIFS('المخالفات والرسوم'!$H$5:$H$304,'المخالفات والرسوم'!$I$5:$I$304,$A209,'المخالفات والرسوم'!$A$5:$A$304,"&gt;="&amp;$F$3,'المخالفات والرسوم'!$A$5:$A$304,"&lt;"&amp;$H$3))</f>
        <v/>
      </c>
      <c r="F209" s="20">
        <f>IF($A209="","",SUMIFS('المخالفات والرسوم'!$H$5:$H$304,'المخالفات والرسوم'!$I$5:$I$304,$A209,'المخالفات والرسوم'!$E$5:$E$304,"مخالفة مرورية",'المخالفات والرسوم'!$A$5:$A$304,"&gt;="&amp;$F$3,'المخالفات والرسوم'!$A$5:$A$304,"&lt;"&amp;$H$3))</f>
        <v/>
      </c>
    </row>
    <row r="210">
      <c r="A210" s="12">
        <f>IF(INDEX('السائقون'!$A$5:$A$154,100)="","",INDEX('السائقون'!$A$5:$A$154,100))</f>
        <v/>
      </c>
      <c r="B210" s="26">
        <f>IF($A210="","",COUNTIFS('سجل الحركة'!$D$5:$D$1004,$A210,'سجل الحركة'!$A$5:$A$1004,"&gt;="&amp;$F$3,'سجل الحركة'!$A$5:$A$1004,"&lt;"&amp;$H$3))</f>
        <v/>
      </c>
      <c r="C210" s="15">
        <f>IF($A210="","",SUMIFS('سجل الحركة'!$N$5:$N$1004,'سجل الحركة'!$D$5:$D$1004,$A210,'سجل الحركة'!$A$5:$A$1004,"&gt;="&amp;$F$3,'سجل الحركة'!$A$5:$A$1004,"&lt;"&amp;$H$3))</f>
        <v/>
      </c>
      <c r="D210" s="26">
        <f>IF($A210="","",COUNTIFS('المخالفات والرسوم'!$I$5:$I$304,$A210,'المخالفات والرسوم'!$A$5:$A$304,"&gt;="&amp;$F$3,'المخالفات والرسوم'!$A$5:$A$304,"&lt;"&amp;$H$3))</f>
        <v/>
      </c>
      <c r="E210" s="20">
        <f>IF($A210="","",SUMIFS('المخالفات والرسوم'!$H$5:$H$304,'المخالفات والرسوم'!$I$5:$I$304,$A210,'المخالفات والرسوم'!$A$5:$A$304,"&gt;="&amp;$F$3,'المخالفات والرسوم'!$A$5:$A$304,"&lt;"&amp;$H$3))</f>
        <v/>
      </c>
      <c r="F210" s="20">
        <f>IF($A210="","",SUMIFS('المخالفات والرسوم'!$H$5:$H$304,'المخالفات والرسوم'!$I$5:$I$304,$A210,'المخالفات والرسوم'!$E$5:$E$304,"مخالفة مرورية",'المخالفات والرسوم'!$A$5:$A$304,"&gt;="&amp;$F$3,'المخالفات والرسوم'!$A$5:$A$304,"&lt;"&amp;$H$3))</f>
        <v/>
      </c>
    </row>
    <row r="211">
      <c r="A211" s="12">
        <f>IF(INDEX('السائقون'!$A$5:$A$154,101)="","",INDEX('السائقون'!$A$5:$A$154,101))</f>
        <v/>
      </c>
      <c r="B211" s="26">
        <f>IF($A211="","",COUNTIFS('سجل الحركة'!$D$5:$D$1004,$A211,'سجل الحركة'!$A$5:$A$1004,"&gt;="&amp;$F$3,'سجل الحركة'!$A$5:$A$1004,"&lt;"&amp;$H$3))</f>
        <v/>
      </c>
      <c r="C211" s="15">
        <f>IF($A211="","",SUMIFS('سجل الحركة'!$N$5:$N$1004,'سجل الحركة'!$D$5:$D$1004,$A211,'سجل الحركة'!$A$5:$A$1004,"&gt;="&amp;$F$3,'سجل الحركة'!$A$5:$A$1004,"&lt;"&amp;$H$3))</f>
        <v/>
      </c>
      <c r="D211" s="26">
        <f>IF($A211="","",COUNTIFS('المخالفات والرسوم'!$I$5:$I$304,$A211,'المخالفات والرسوم'!$A$5:$A$304,"&gt;="&amp;$F$3,'المخالفات والرسوم'!$A$5:$A$304,"&lt;"&amp;$H$3))</f>
        <v/>
      </c>
      <c r="E211" s="20">
        <f>IF($A211="","",SUMIFS('المخالفات والرسوم'!$H$5:$H$304,'المخالفات والرسوم'!$I$5:$I$304,$A211,'المخالفات والرسوم'!$A$5:$A$304,"&gt;="&amp;$F$3,'المخالفات والرسوم'!$A$5:$A$304,"&lt;"&amp;$H$3))</f>
        <v/>
      </c>
      <c r="F211" s="20">
        <f>IF($A211="","",SUMIFS('المخالفات والرسوم'!$H$5:$H$304,'المخالفات والرسوم'!$I$5:$I$304,$A211,'المخالفات والرسوم'!$E$5:$E$304,"مخالفة مرورية",'المخالفات والرسوم'!$A$5:$A$304,"&gt;="&amp;$F$3,'المخالفات والرسوم'!$A$5:$A$304,"&lt;"&amp;$H$3))</f>
        <v/>
      </c>
    </row>
    <row r="212">
      <c r="A212" s="12">
        <f>IF(INDEX('السائقون'!$A$5:$A$154,102)="","",INDEX('السائقون'!$A$5:$A$154,102))</f>
        <v/>
      </c>
      <c r="B212" s="26">
        <f>IF($A212="","",COUNTIFS('سجل الحركة'!$D$5:$D$1004,$A212,'سجل الحركة'!$A$5:$A$1004,"&gt;="&amp;$F$3,'سجل الحركة'!$A$5:$A$1004,"&lt;"&amp;$H$3))</f>
        <v/>
      </c>
      <c r="C212" s="15">
        <f>IF($A212="","",SUMIFS('سجل الحركة'!$N$5:$N$1004,'سجل الحركة'!$D$5:$D$1004,$A212,'سجل الحركة'!$A$5:$A$1004,"&gt;="&amp;$F$3,'سجل الحركة'!$A$5:$A$1004,"&lt;"&amp;$H$3))</f>
        <v/>
      </c>
      <c r="D212" s="26">
        <f>IF($A212="","",COUNTIFS('المخالفات والرسوم'!$I$5:$I$304,$A212,'المخالفات والرسوم'!$A$5:$A$304,"&gt;="&amp;$F$3,'المخالفات والرسوم'!$A$5:$A$304,"&lt;"&amp;$H$3))</f>
        <v/>
      </c>
      <c r="E212" s="20">
        <f>IF($A212="","",SUMIFS('المخالفات والرسوم'!$H$5:$H$304,'المخالفات والرسوم'!$I$5:$I$304,$A212,'المخالفات والرسوم'!$A$5:$A$304,"&gt;="&amp;$F$3,'المخالفات والرسوم'!$A$5:$A$304,"&lt;"&amp;$H$3))</f>
        <v/>
      </c>
      <c r="F212" s="20">
        <f>IF($A212="","",SUMIFS('المخالفات والرسوم'!$H$5:$H$304,'المخالفات والرسوم'!$I$5:$I$304,$A212,'المخالفات والرسوم'!$E$5:$E$304,"مخالفة مرورية",'المخالفات والرسوم'!$A$5:$A$304,"&gt;="&amp;$F$3,'المخالفات والرسوم'!$A$5:$A$304,"&lt;"&amp;$H$3))</f>
        <v/>
      </c>
    </row>
    <row r="213">
      <c r="A213" s="12">
        <f>IF(INDEX('السائقون'!$A$5:$A$154,103)="","",INDEX('السائقون'!$A$5:$A$154,103))</f>
        <v/>
      </c>
      <c r="B213" s="26">
        <f>IF($A213="","",COUNTIFS('سجل الحركة'!$D$5:$D$1004,$A213,'سجل الحركة'!$A$5:$A$1004,"&gt;="&amp;$F$3,'سجل الحركة'!$A$5:$A$1004,"&lt;"&amp;$H$3))</f>
        <v/>
      </c>
      <c r="C213" s="15">
        <f>IF($A213="","",SUMIFS('سجل الحركة'!$N$5:$N$1004,'سجل الحركة'!$D$5:$D$1004,$A213,'سجل الحركة'!$A$5:$A$1004,"&gt;="&amp;$F$3,'سجل الحركة'!$A$5:$A$1004,"&lt;"&amp;$H$3))</f>
        <v/>
      </c>
      <c r="D213" s="26">
        <f>IF($A213="","",COUNTIFS('المخالفات والرسوم'!$I$5:$I$304,$A213,'المخالفات والرسوم'!$A$5:$A$304,"&gt;="&amp;$F$3,'المخالفات والرسوم'!$A$5:$A$304,"&lt;"&amp;$H$3))</f>
        <v/>
      </c>
      <c r="E213" s="20">
        <f>IF($A213="","",SUMIFS('المخالفات والرسوم'!$H$5:$H$304,'المخالفات والرسوم'!$I$5:$I$304,$A213,'المخالفات والرسوم'!$A$5:$A$304,"&gt;="&amp;$F$3,'المخالفات والرسوم'!$A$5:$A$304,"&lt;"&amp;$H$3))</f>
        <v/>
      </c>
      <c r="F213" s="20">
        <f>IF($A213="","",SUMIFS('المخالفات والرسوم'!$H$5:$H$304,'المخالفات والرسوم'!$I$5:$I$304,$A213,'المخالفات والرسوم'!$E$5:$E$304,"مخالفة مرورية",'المخالفات والرسوم'!$A$5:$A$304,"&gt;="&amp;$F$3,'المخالفات والرسوم'!$A$5:$A$304,"&lt;"&amp;$H$3))</f>
        <v/>
      </c>
    </row>
    <row r="214">
      <c r="A214" s="12">
        <f>IF(INDEX('السائقون'!$A$5:$A$154,104)="","",INDEX('السائقون'!$A$5:$A$154,104))</f>
        <v/>
      </c>
      <c r="B214" s="26">
        <f>IF($A214="","",COUNTIFS('سجل الحركة'!$D$5:$D$1004,$A214,'سجل الحركة'!$A$5:$A$1004,"&gt;="&amp;$F$3,'سجل الحركة'!$A$5:$A$1004,"&lt;"&amp;$H$3))</f>
        <v/>
      </c>
      <c r="C214" s="15">
        <f>IF($A214="","",SUMIFS('سجل الحركة'!$N$5:$N$1004,'سجل الحركة'!$D$5:$D$1004,$A214,'سجل الحركة'!$A$5:$A$1004,"&gt;="&amp;$F$3,'سجل الحركة'!$A$5:$A$1004,"&lt;"&amp;$H$3))</f>
        <v/>
      </c>
      <c r="D214" s="26">
        <f>IF($A214="","",COUNTIFS('المخالفات والرسوم'!$I$5:$I$304,$A214,'المخالفات والرسوم'!$A$5:$A$304,"&gt;="&amp;$F$3,'المخالفات والرسوم'!$A$5:$A$304,"&lt;"&amp;$H$3))</f>
        <v/>
      </c>
      <c r="E214" s="20">
        <f>IF($A214="","",SUMIFS('المخالفات والرسوم'!$H$5:$H$304,'المخالفات والرسوم'!$I$5:$I$304,$A214,'المخالفات والرسوم'!$A$5:$A$304,"&gt;="&amp;$F$3,'المخالفات والرسوم'!$A$5:$A$304,"&lt;"&amp;$H$3))</f>
        <v/>
      </c>
      <c r="F214" s="20">
        <f>IF($A214="","",SUMIFS('المخالفات والرسوم'!$H$5:$H$304,'المخالفات والرسوم'!$I$5:$I$304,$A214,'المخالفات والرسوم'!$E$5:$E$304,"مخالفة مرورية",'المخالفات والرسوم'!$A$5:$A$304,"&gt;="&amp;$F$3,'المخالفات والرسوم'!$A$5:$A$304,"&lt;"&amp;$H$3))</f>
        <v/>
      </c>
    </row>
    <row r="215">
      <c r="A215" s="12">
        <f>IF(INDEX('السائقون'!$A$5:$A$154,105)="","",INDEX('السائقون'!$A$5:$A$154,105))</f>
        <v/>
      </c>
      <c r="B215" s="26">
        <f>IF($A215="","",COUNTIFS('سجل الحركة'!$D$5:$D$1004,$A215,'سجل الحركة'!$A$5:$A$1004,"&gt;="&amp;$F$3,'سجل الحركة'!$A$5:$A$1004,"&lt;"&amp;$H$3))</f>
        <v/>
      </c>
      <c r="C215" s="15">
        <f>IF($A215="","",SUMIFS('سجل الحركة'!$N$5:$N$1004,'سجل الحركة'!$D$5:$D$1004,$A215,'سجل الحركة'!$A$5:$A$1004,"&gt;="&amp;$F$3,'سجل الحركة'!$A$5:$A$1004,"&lt;"&amp;$H$3))</f>
        <v/>
      </c>
      <c r="D215" s="26">
        <f>IF($A215="","",COUNTIFS('المخالفات والرسوم'!$I$5:$I$304,$A215,'المخالفات والرسوم'!$A$5:$A$304,"&gt;="&amp;$F$3,'المخالفات والرسوم'!$A$5:$A$304,"&lt;"&amp;$H$3))</f>
        <v/>
      </c>
      <c r="E215" s="20">
        <f>IF($A215="","",SUMIFS('المخالفات والرسوم'!$H$5:$H$304,'المخالفات والرسوم'!$I$5:$I$304,$A215,'المخالفات والرسوم'!$A$5:$A$304,"&gt;="&amp;$F$3,'المخالفات والرسوم'!$A$5:$A$304,"&lt;"&amp;$H$3))</f>
        <v/>
      </c>
      <c r="F215" s="20">
        <f>IF($A215="","",SUMIFS('المخالفات والرسوم'!$H$5:$H$304,'المخالفات والرسوم'!$I$5:$I$304,$A215,'المخالفات والرسوم'!$E$5:$E$304,"مخالفة مرورية",'المخالفات والرسوم'!$A$5:$A$304,"&gt;="&amp;$F$3,'المخالفات والرسوم'!$A$5:$A$304,"&lt;"&amp;$H$3))</f>
        <v/>
      </c>
    </row>
    <row r="216">
      <c r="A216" s="12">
        <f>IF(INDEX('السائقون'!$A$5:$A$154,106)="","",INDEX('السائقون'!$A$5:$A$154,106))</f>
        <v/>
      </c>
      <c r="B216" s="26">
        <f>IF($A216="","",COUNTIFS('سجل الحركة'!$D$5:$D$1004,$A216,'سجل الحركة'!$A$5:$A$1004,"&gt;="&amp;$F$3,'سجل الحركة'!$A$5:$A$1004,"&lt;"&amp;$H$3))</f>
        <v/>
      </c>
      <c r="C216" s="15">
        <f>IF($A216="","",SUMIFS('سجل الحركة'!$N$5:$N$1004,'سجل الحركة'!$D$5:$D$1004,$A216,'سجل الحركة'!$A$5:$A$1004,"&gt;="&amp;$F$3,'سجل الحركة'!$A$5:$A$1004,"&lt;"&amp;$H$3))</f>
        <v/>
      </c>
      <c r="D216" s="26">
        <f>IF($A216="","",COUNTIFS('المخالفات والرسوم'!$I$5:$I$304,$A216,'المخالفات والرسوم'!$A$5:$A$304,"&gt;="&amp;$F$3,'المخالفات والرسوم'!$A$5:$A$304,"&lt;"&amp;$H$3))</f>
        <v/>
      </c>
      <c r="E216" s="20">
        <f>IF($A216="","",SUMIFS('المخالفات والرسوم'!$H$5:$H$304,'المخالفات والرسوم'!$I$5:$I$304,$A216,'المخالفات والرسوم'!$A$5:$A$304,"&gt;="&amp;$F$3,'المخالفات والرسوم'!$A$5:$A$304,"&lt;"&amp;$H$3))</f>
        <v/>
      </c>
      <c r="F216" s="20">
        <f>IF($A216="","",SUMIFS('المخالفات والرسوم'!$H$5:$H$304,'المخالفات والرسوم'!$I$5:$I$304,$A216,'المخالفات والرسوم'!$E$5:$E$304,"مخالفة مرورية",'المخالفات والرسوم'!$A$5:$A$304,"&gt;="&amp;$F$3,'المخالفات والرسوم'!$A$5:$A$304,"&lt;"&amp;$H$3))</f>
        <v/>
      </c>
    </row>
    <row r="217">
      <c r="A217" s="12">
        <f>IF(INDEX('السائقون'!$A$5:$A$154,107)="","",INDEX('السائقون'!$A$5:$A$154,107))</f>
        <v/>
      </c>
      <c r="B217" s="26">
        <f>IF($A217="","",COUNTIFS('سجل الحركة'!$D$5:$D$1004,$A217,'سجل الحركة'!$A$5:$A$1004,"&gt;="&amp;$F$3,'سجل الحركة'!$A$5:$A$1004,"&lt;"&amp;$H$3))</f>
        <v/>
      </c>
      <c r="C217" s="15">
        <f>IF($A217="","",SUMIFS('سجل الحركة'!$N$5:$N$1004,'سجل الحركة'!$D$5:$D$1004,$A217,'سجل الحركة'!$A$5:$A$1004,"&gt;="&amp;$F$3,'سجل الحركة'!$A$5:$A$1004,"&lt;"&amp;$H$3))</f>
        <v/>
      </c>
      <c r="D217" s="26">
        <f>IF($A217="","",COUNTIFS('المخالفات والرسوم'!$I$5:$I$304,$A217,'المخالفات والرسوم'!$A$5:$A$304,"&gt;="&amp;$F$3,'المخالفات والرسوم'!$A$5:$A$304,"&lt;"&amp;$H$3))</f>
        <v/>
      </c>
      <c r="E217" s="20">
        <f>IF($A217="","",SUMIFS('المخالفات والرسوم'!$H$5:$H$304,'المخالفات والرسوم'!$I$5:$I$304,$A217,'المخالفات والرسوم'!$A$5:$A$304,"&gt;="&amp;$F$3,'المخالفات والرسوم'!$A$5:$A$304,"&lt;"&amp;$H$3))</f>
        <v/>
      </c>
      <c r="F217" s="20">
        <f>IF($A217="","",SUMIFS('المخالفات والرسوم'!$H$5:$H$304,'المخالفات والرسوم'!$I$5:$I$304,$A217,'المخالفات والرسوم'!$E$5:$E$304,"مخالفة مرورية",'المخالفات والرسوم'!$A$5:$A$304,"&gt;="&amp;$F$3,'المخالفات والرسوم'!$A$5:$A$304,"&lt;"&amp;$H$3))</f>
        <v/>
      </c>
    </row>
    <row r="218">
      <c r="A218" s="12">
        <f>IF(INDEX('السائقون'!$A$5:$A$154,108)="","",INDEX('السائقون'!$A$5:$A$154,108))</f>
        <v/>
      </c>
      <c r="B218" s="26">
        <f>IF($A218="","",COUNTIFS('سجل الحركة'!$D$5:$D$1004,$A218,'سجل الحركة'!$A$5:$A$1004,"&gt;="&amp;$F$3,'سجل الحركة'!$A$5:$A$1004,"&lt;"&amp;$H$3))</f>
        <v/>
      </c>
      <c r="C218" s="15">
        <f>IF($A218="","",SUMIFS('سجل الحركة'!$N$5:$N$1004,'سجل الحركة'!$D$5:$D$1004,$A218,'سجل الحركة'!$A$5:$A$1004,"&gt;="&amp;$F$3,'سجل الحركة'!$A$5:$A$1004,"&lt;"&amp;$H$3))</f>
        <v/>
      </c>
      <c r="D218" s="26">
        <f>IF($A218="","",COUNTIFS('المخالفات والرسوم'!$I$5:$I$304,$A218,'المخالفات والرسوم'!$A$5:$A$304,"&gt;="&amp;$F$3,'المخالفات والرسوم'!$A$5:$A$304,"&lt;"&amp;$H$3))</f>
        <v/>
      </c>
      <c r="E218" s="20">
        <f>IF($A218="","",SUMIFS('المخالفات والرسوم'!$H$5:$H$304,'المخالفات والرسوم'!$I$5:$I$304,$A218,'المخالفات والرسوم'!$A$5:$A$304,"&gt;="&amp;$F$3,'المخالفات والرسوم'!$A$5:$A$304,"&lt;"&amp;$H$3))</f>
        <v/>
      </c>
      <c r="F218" s="20">
        <f>IF($A218="","",SUMIFS('المخالفات والرسوم'!$H$5:$H$304,'المخالفات والرسوم'!$I$5:$I$304,$A218,'المخالفات والرسوم'!$E$5:$E$304,"مخالفة مرورية",'المخالفات والرسوم'!$A$5:$A$304,"&gt;="&amp;$F$3,'المخالفات والرسوم'!$A$5:$A$304,"&lt;"&amp;$H$3))</f>
        <v/>
      </c>
    </row>
    <row r="219">
      <c r="A219" s="12">
        <f>IF(INDEX('السائقون'!$A$5:$A$154,109)="","",INDEX('السائقون'!$A$5:$A$154,109))</f>
        <v/>
      </c>
      <c r="B219" s="26">
        <f>IF($A219="","",COUNTIFS('سجل الحركة'!$D$5:$D$1004,$A219,'سجل الحركة'!$A$5:$A$1004,"&gt;="&amp;$F$3,'سجل الحركة'!$A$5:$A$1004,"&lt;"&amp;$H$3))</f>
        <v/>
      </c>
      <c r="C219" s="15">
        <f>IF($A219="","",SUMIFS('سجل الحركة'!$N$5:$N$1004,'سجل الحركة'!$D$5:$D$1004,$A219,'سجل الحركة'!$A$5:$A$1004,"&gt;="&amp;$F$3,'سجل الحركة'!$A$5:$A$1004,"&lt;"&amp;$H$3))</f>
        <v/>
      </c>
      <c r="D219" s="26">
        <f>IF($A219="","",COUNTIFS('المخالفات والرسوم'!$I$5:$I$304,$A219,'المخالفات والرسوم'!$A$5:$A$304,"&gt;="&amp;$F$3,'المخالفات والرسوم'!$A$5:$A$304,"&lt;"&amp;$H$3))</f>
        <v/>
      </c>
      <c r="E219" s="20">
        <f>IF($A219="","",SUMIFS('المخالفات والرسوم'!$H$5:$H$304,'المخالفات والرسوم'!$I$5:$I$304,$A219,'المخالفات والرسوم'!$A$5:$A$304,"&gt;="&amp;$F$3,'المخالفات والرسوم'!$A$5:$A$304,"&lt;"&amp;$H$3))</f>
        <v/>
      </c>
      <c r="F219" s="20">
        <f>IF($A219="","",SUMIFS('المخالفات والرسوم'!$H$5:$H$304,'المخالفات والرسوم'!$I$5:$I$304,$A219,'المخالفات والرسوم'!$E$5:$E$304,"مخالفة مرورية",'المخالفات والرسوم'!$A$5:$A$304,"&gt;="&amp;$F$3,'المخالفات والرسوم'!$A$5:$A$304,"&lt;"&amp;$H$3))</f>
        <v/>
      </c>
    </row>
    <row r="220">
      <c r="A220" s="12">
        <f>IF(INDEX('السائقون'!$A$5:$A$154,110)="","",INDEX('السائقون'!$A$5:$A$154,110))</f>
        <v/>
      </c>
      <c r="B220" s="26">
        <f>IF($A220="","",COUNTIFS('سجل الحركة'!$D$5:$D$1004,$A220,'سجل الحركة'!$A$5:$A$1004,"&gt;="&amp;$F$3,'سجل الحركة'!$A$5:$A$1004,"&lt;"&amp;$H$3))</f>
        <v/>
      </c>
      <c r="C220" s="15">
        <f>IF($A220="","",SUMIFS('سجل الحركة'!$N$5:$N$1004,'سجل الحركة'!$D$5:$D$1004,$A220,'سجل الحركة'!$A$5:$A$1004,"&gt;="&amp;$F$3,'سجل الحركة'!$A$5:$A$1004,"&lt;"&amp;$H$3))</f>
        <v/>
      </c>
      <c r="D220" s="26">
        <f>IF($A220="","",COUNTIFS('المخالفات والرسوم'!$I$5:$I$304,$A220,'المخالفات والرسوم'!$A$5:$A$304,"&gt;="&amp;$F$3,'المخالفات والرسوم'!$A$5:$A$304,"&lt;"&amp;$H$3))</f>
        <v/>
      </c>
      <c r="E220" s="20">
        <f>IF($A220="","",SUMIFS('المخالفات والرسوم'!$H$5:$H$304,'المخالفات والرسوم'!$I$5:$I$304,$A220,'المخالفات والرسوم'!$A$5:$A$304,"&gt;="&amp;$F$3,'المخالفات والرسوم'!$A$5:$A$304,"&lt;"&amp;$H$3))</f>
        <v/>
      </c>
      <c r="F220" s="20">
        <f>IF($A220="","",SUMIFS('المخالفات والرسوم'!$H$5:$H$304,'المخالفات والرسوم'!$I$5:$I$304,$A220,'المخالفات والرسوم'!$E$5:$E$304,"مخالفة مرورية",'المخالفات والرسوم'!$A$5:$A$304,"&gt;="&amp;$F$3,'المخالفات والرسوم'!$A$5:$A$304,"&lt;"&amp;$H$3))</f>
        <v/>
      </c>
    </row>
    <row r="221">
      <c r="A221" s="12">
        <f>IF(INDEX('السائقون'!$A$5:$A$154,111)="","",INDEX('السائقون'!$A$5:$A$154,111))</f>
        <v/>
      </c>
      <c r="B221" s="26">
        <f>IF($A221="","",COUNTIFS('سجل الحركة'!$D$5:$D$1004,$A221,'سجل الحركة'!$A$5:$A$1004,"&gt;="&amp;$F$3,'سجل الحركة'!$A$5:$A$1004,"&lt;"&amp;$H$3))</f>
        <v/>
      </c>
      <c r="C221" s="15">
        <f>IF($A221="","",SUMIFS('سجل الحركة'!$N$5:$N$1004,'سجل الحركة'!$D$5:$D$1004,$A221,'سجل الحركة'!$A$5:$A$1004,"&gt;="&amp;$F$3,'سجل الحركة'!$A$5:$A$1004,"&lt;"&amp;$H$3))</f>
        <v/>
      </c>
      <c r="D221" s="26">
        <f>IF($A221="","",COUNTIFS('المخالفات والرسوم'!$I$5:$I$304,$A221,'المخالفات والرسوم'!$A$5:$A$304,"&gt;="&amp;$F$3,'المخالفات والرسوم'!$A$5:$A$304,"&lt;"&amp;$H$3))</f>
        <v/>
      </c>
      <c r="E221" s="20">
        <f>IF($A221="","",SUMIFS('المخالفات والرسوم'!$H$5:$H$304,'المخالفات والرسوم'!$I$5:$I$304,$A221,'المخالفات والرسوم'!$A$5:$A$304,"&gt;="&amp;$F$3,'المخالفات والرسوم'!$A$5:$A$304,"&lt;"&amp;$H$3))</f>
        <v/>
      </c>
      <c r="F221" s="20">
        <f>IF($A221="","",SUMIFS('المخالفات والرسوم'!$H$5:$H$304,'المخالفات والرسوم'!$I$5:$I$304,$A221,'المخالفات والرسوم'!$E$5:$E$304,"مخالفة مرورية",'المخالفات والرسوم'!$A$5:$A$304,"&gt;="&amp;$F$3,'المخالفات والرسوم'!$A$5:$A$304,"&lt;"&amp;$H$3))</f>
        <v/>
      </c>
    </row>
    <row r="222">
      <c r="A222" s="12">
        <f>IF(INDEX('السائقون'!$A$5:$A$154,112)="","",INDEX('السائقون'!$A$5:$A$154,112))</f>
        <v/>
      </c>
      <c r="B222" s="26">
        <f>IF($A222="","",COUNTIFS('سجل الحركة'!$D$5:$D$1004,$A222,'سجل الحركة'!$A$5:$A$1004,"&gt;="&amp;$F$3,'سجل الحركة'!$A$5:$A$1004,"&lt;"&amp;$H$3))</f>
        <v/>
      </c>
      <c r="C222" s="15">
        <f>IF($A222="","",SUMIFS('سجل الحركة'!$N$5:$N$1004,'سجل الحركة'!$D$5:$D$1004,$A222,'سجل الحركة'!$A$5:$A$1004,"&gt;="&amp;$F$3,'سجل الحركة'!$A$5:$A$1004,"&lt;"&amp;$H$3))</f>
        <v/>
      </c>
      <c r="D222" s="26">
        <f>IF($A222="","",COUNTIFS('المخالفات والرسوم'!$I$5:$I$304,$A222,'المخالفات والرسوم'!$A$5:$A$304,"&gt;="&amp;$F$3,'المخالفات والرسوم'!$A$5:$A$304,"&lt;"&amp;$H$3))</f>
        <v/>
      </c>
      <c r="E222" s="20">
        <f>IF($A222="","",SUMIFS('المخالفات والرسوم'!$H$5:$H$304,'المخالفات والرسوم'!$I$5:$I$304,$A222,'المخالفات والرسوم'!$A$5:$A$304,"&gt;="&amp;$F$3,'المخالفات والرسوم'!$A$5:$A$304,"&lt;"&amp;$H$3))</f>
        <v/>
      </c>
      <c r="F222" s="20">
        <f>IF($A222="","",SUMIFS('المخالفات والرسوم'!$H$5:$H$304,'المخالفات والرسوم'!$I$5:$I$304,$A222,'المخالفات والرسوم'!$E$5:$E$304,"مخالفة مرورية",'المخالفات والرسوم'!$A$5:$A$304,"&gt;="&amp;$F$3,'المخالفات والرسوم'!$A$5:$A$304,"&lt;"&amp;$H$3))</f>
        <v/>
      </c>
    </row>
    <row r="223">
      <c r="A223" s="12">
        <f>IF(INDEX('السائقون'!$A$5:$A$154,113)="","",INDEX('السائقون'!$A$5:$A$154,113))</f>
        <v/>
      </c>
      <c r="B223" s="26">
        <f>IF($A223="","",COUNTIFS('سجل الحركة'!$D$5:$D$1004,$A223,'سجل الحركة'!$A$5:$A$1004,"&gt;="&amp;$F$3,'سجل الحركة'!$A$5:$A$1004,"&lt;"&amp;$H$3))</f>
        <v/>
      </c>
      <c r="C223" s="15">
        <f>IF($A223="","",SUMIFS('سجل الحركة'!$N$5:$N$1004,'سجل الحركة'!$D$5:$D$1004,$A223,'سجل الحركة'!$A$5:$A$1004,"&gt;="&amp;$F$3,'سجل الحركة'!$A$5:$A$1004,"&lt;"&amp;$H$3))</f>
        <v/>
      </c>
      <c r="D223" s="26">
        <f>IF($A223="","",COUNTIFS('المخالفات والرسوم'!$I$5:$I$304,$A223,'المخالفات والرسوم'!$A$5:$A$304,"&gt;="&amp;$F$3,'المخالفات والرسوم'!$A$5:$A$304,"&lt;"&amp;$H$3))</f>
        <v/>
      </c>
      <c r="E223" s="20">
        <f>IF($A223="","",SUMIFS('المخالفات والرسوم'!$H$5:$H$304,'المخالفات والرسوم'!$I$5:$I$304,$A223,'المخالفات والرسوم'!$A$5:$A$304,"&gt;="&amp;$F$3,'المخالفات والرسوم'!$A$5:$A$304,"&lt;"&amp;$H$3))</f>
        <v/>
      </c>
      <c r="F223" s="20">
        <f>IF($A223="","",SUMIFS('المخالفات والرسوم'!$H$5:$H$304,'المخالفات والرسوم'!$I$5:$I$304,$A223,'المخالفات والرسوم'!$E$5:$E$304,"مخالفة مرورية",'المخالفات والرسوم'!$A$5:$A$304,"&gt;="&amp;$F$3,'المخالفات والرسوم'!$A$5:$A$304,"&lt;"&amp;$H$3))</f>
        <v/>
      </c>
    </row>
    <row r="224">
      <c r="A224" s="12">
        <f>IF(INDEX('السائقون'!$A$5:$A$154,114)="","",INDEX('السائقون'!$A$5:$A$154,114))</f>
        <v/>
      </c>
      <c r="B224" s="26">
        <f>IF($A224="","",COUNTIFS('سجل الحركة'!$D$5:$D$1004,$A224,'سجل الحركة'!$A$5:$A$1004,"&gt;="&amp;$F$3,'سجل الحركة'!$A$5:$A$1004,"&lt;"&amp;$H$3))</f>
        <v/>
      </c>
      <c r="C224" s="15">
        <f>IF($A224="","",SUMIFS('سجل الحركة'!$N$5:$N$1004,'سجل الحركة'!$D$5:$D$1004,$A224,'سجل الحركة'!$A$5:$A$1004,"&gt;="&amp;$F$3,'سجل الحركة'!$A$5:$A$1004,"&lt;"&amp;$H$3))</f>
        <v/>
      </c>
      <c r="D224" s="26">
        <f>IF($A224="","",COUNTIFS('المخالفات والرسوم'!$I$5:$I$304,$A224,'المخالفات والرسوم'!$A$5:$A$304,"&gt;="&amp;$F$3,'المخالفات والرسوم'!$A$5:$A$304,"&lt;"&amp;$H$3))</f>
        <v/>
      </c>
      <c r="E224" s="20">
        <f>IF($A224="","",SUMIFS('المخالفات والرسوم'!$H$5:$H$304,'المخالفات والرسوم'!$I$5:$I$304,$A224,'المخالفات والرسوم'!$A$5:$A$304,"&gt;="&amp;$F$3,'المخالفات والرسوم'!$A$5:$A$304,"&lt;"&amp;$H$3))</f>
        <v/>
      </c>
      <c r="F224" s="20">
        <f>IF($A224="","",SUMIFS('المخالفات والرسوم'!$H$5:$H$304,'المخالفات والرسوم'!$I$5:$I$304,$A224,'المخالفات والرسوم'!$E$5:$E$304,"مخالفة مرورية",'المخالفات والرسوم'!$A$5:$A$304,"&gt;="&amp;$F$3,'المخالفات والرسوم'!$A$5:$A$304,"&lt;"&amp;$H$3))</f>
        <v/>
      </c>
    </row>
    <row r="225">
      <c r="A225" s="12">
        <f>IF(INDEX('السائقون'!$A$5:$A$154,115)="","",INDEX('السائقون'!$A$5:$A$154,115))</f>
        <v/>
      </c>
      <c r="B225" s="26">
        <f>IF($A225="","",COUNTIFS('سجل الحركة'!$D$5:$D$1004,$A225,'سجل الحركة'!$A$5:$A$1004,"&gt;="&amp;$F$3,'سجل الحركة'!$A$5:$A$1004,"&lt;"&amp;$H$3))</f>
        <v/>
      </c>
      <c r="C225" s="15">
        <f>IF($A225="","",SUMIFS('سجل الحركة'!$N$5:$N$1004,'سجل الحركة'!$D$5:$D$1004,$A225,'سجل الحركة'!$A$5:$A$1004,"&gt;="&amp;$F$3,'سجل الحركة'!$A$5:$A$1004,"&lt;"&amp;$H$3))</f>
        <v/>
      </c>
      <c r="D225" s="26">
        <f>IF($A225="","",COUNTIFS('المخالفات والرسوم'!$I$5:$I$304,$A225,'المخالفات والرسوم'!$A$5:$A$304,"&gt;="&amp;$F$3,'المخالفات والرسوم'!$A$5:$A$304,"&lt;"&amp;$H$3))</f>
        <v/>
      </c>
      <c r="E225" s="20">
        <f>IF($A225="","",SUMIFS('المخالفات والرسوم'!$H$5:$H$304,'المخالفات والرسوم'!$I$5:$I$304,$A225,'المخالفات والرسوم'!$A$5:$A$304,"&gt;="&amp;$F$3,'المخالفات والرسوم'!$A$5:$A$304,"&lt;"&amp;$H$3))</f>
        <v/>
      </c>
      <c r="F225" s="20">
        <f>IF($A225="","",SUMIFS('المخالفات والرسوم'!$H$5:$H$304,'المخالفات والرسوم'!$I$5:$I$304,$A225,'المخالفات والرسوم'!$E$5:$E$304,"مخالفة مرورية",'المخالفات والرسوم'!$A$5:$A$304,"&gt;="&amp;$F$3,'المخالفات والرسوم'!$A$5:$A$304,"&lt;"&amp;$H$3))</f>
        <v/>
      </c>
    </row>
    <row r="226">
      <c r="A226" s="12">
        <f>IF(INDEX('السائقون'!$A$5:$A$154,116)="","",INDEX('السائقون'!$A$5:$A$154,116))</f>
        <v/>
      </c>
      <c r="B226" s="26">
        <f>IF($A226="","",COUNTIFS('سجل الحركة'!$D$5:$D$1004,$A226,'سجل الحركة'!$A$5:$A$1004,"&gt;="&amp;$F$3,'سجل الحركة'!$A$5:$A$1004,"&lt;"&amp;$H$3))</f>
        <v/>
      </c>
      <c r="C226" s="15">
        <f>IF($A226="","",SUMIFS('سجل الحركة'!$N$5:$N$1004,'سجل الحركة'!$D$5:$D$1004,$A226,'سجل الحركة'!$A$5:$A$1004,"&gt;="&amp;$F$3,'سجل الحركة'!$A$5:$A$1004,"&lt;"&amp;$H$3))</f>
        <v/>
      </c>
      <c r="D226" s="26">
        <f>IF($A226="","",COUNTIFS('المخالفات والرسوم'!$I$5:$I$304,$A226,'المخالفات والرسوم'!$A$5:$A$304,"&gt;="&amp;$F$3,'المخالفات والرسوم'!$A$5:$A$304,"&lt;"&amp;$H$3))</f>
        <v/>
      </c>
      <c r="E226" s="20">
        <f>IF($A226="","",SUMIFS('المخالفات والرسوم'!$H$5:$H$304,'المخالفات والرسوم'!$I$5:$I$304,$A226,'المخالفات والرسوم'!$A$5:$A$304,"&gt;="&amp;$F$3,'المخالفات والرسوم'!$A$5:$A$304,"&lt;"&amp;$H$3))</f>
        <v/>
      </c>
      <c r="F226" s="20">
        <f>IF($A226="","",SUMIFS('المخالفات والرسوم'!$H$5:$H$304,'المخالفات والرسوم'!$I$5:$I$304,$A226,'المخالفات والرسوم'!$E$5:$E$304,"مخالفة مرورية",'المخالفات والرسوم'!$A$5:$A$304,"&gt;="&amp;$F$3,'المخالفات والرسوم'!$A$5:$A$304,"&lt;"&amp;$H$3))</f>
        <v/>
      </c>
    </row>
    <row r="227">
      <c r="A227" s="12">
        <f>IF(INDEX('السائقون'!$A$5:$A$154,117)="","",INDEX('السائقون'!$A$5:$A$154,117))</f>
        <v/>
      </c>
      <c r="B227" s="26">
        <f>IF($A227="","",COUNTIFS('سجل الحركة'!$D$5:$D$1004,$A227,'سجل الحركة'!$A$5:$A$1004,"&gt;="&amp;$F$3,'سجل الحركة'!$A$5:$A$1004,"&lt;"&amp;$H$3))</f>
        <v/>
      </c>
      <c r="C227" s="15">
        <f>IF($A227="","",SUMIFS('سجل الحركة'!$N$5:$N$1004,'سجل الحركة'!$D$5:$D$1004,$A227,'سجل الحركة'!$A$5:$A$1004,"&gt;="&amp;$F$3,'سجل الحركة'!$A$5:$A$1004,"&lt;"&amp;$H$3))</f>
        <v/>
      </c>
      <c r="D227" s="26">
        <f>IF($A227="","",COUNTIFS('المخالفات والرسوم'!$I$5:$I$304,$A227,'المخالفات والرسوم'!$A$5:$A$304,"&gt;="&amp;$F$3,'المخالفات والرسوم'!$A$5:$A$304,"&lt;"&amp;$H$3))</f>
        <v/>
      </c>
      <c r="E227" s="20">
        <f>IF($A227="","",SUMIFS('المخالفات والرسوم'!$H$5:$H$304,'المخالفات والرسوم'!$I$5:$I$304,$A227,'المخالفات والرسوم'!$A$5:$A$304,"&gt;="&amp;$F$3,'المخالفات والرسوم'!$A$5:$A$304,"&lt;"&amp;$H$3))</f>
        <v/>
      </c>
      <c r="F227" s="20">
        <f>IF($A227="","",SUMIFS('المخالفات والرسوم'!$H$5:$H$304,'المخالفات والرسوم'!$I$5:$I$304,$A227,'المخالفات والرسوم'!$E$5:$E$304,"مخالفة مرورية",'المخالفات والرسوم'!$A$5:$A$304,"&gt;="&amp;$F$3,'المخالفات والرسوم'!$A$5:$A$304,"&lt;"&amp;$H$3))</f>
        <v/>
      </c>
    </row>
    <row r="228">
      <c r="A228" s="12">
        <f>IF(INDEX('السائقون'!$A$5:$A$154,118)="","",INDEX('السائقون'!$A$5:$A$154,118))</f>
        <v/>
      </c>
      <c r="B228" s="26">
        <f>IF($A228="","",COUNTIFS('سجل الحركة'!$D$5:$D$1004,$A228,'سجل الحركة'!$A$5:$A$1004,"&gt;="&amp;$F$3,'سجل الحركة'!$A$5:$A$1004,"&lt;"&amp;$H$3))</f>
        <v/>
      </c>
      <c r="C228" s="15">
        <f>IF($A228="","",SUMIFS('سجل الحركة'!$N$5:$N$1004,'سجل الحركة'!$D$5:$D$1004,$A228,'سجل الحركة'!$A$5:$A$1004,"&gt;="&amp;$F$3,'سجل الحركة'!$A$5:$A$1004,"&lt;"&amp;$H$3))</f>
        <v/>
      </c>
      <c r="D228" s="26">
        <f>IF($A228="","",COUNTIFS('المخالفات والرسوم'!$I$5:$I$304,$A228,'المخالفات والرسوم'!$A$5:$A$304,"&gt;="&amp;$F$3,'المخالفات والرسوم'!$A$5:$A$304,"&lt;"&amp;$H$3))</f>
        <v/>
      </c>
      <c r="E228" s="20">
        <f>IF($A228="","",SUMIFS('المخالفات والرسوم'!$H$5:$H$304,'المخالفات والرسوم'!$I$5:$I$304,$A228,'المخالفات والرسوم'!$A$5:$A$304,"&gt;="&amp;$F$3,'المخالفات والرسوم'!$A$5:$A$304,"&lt;"&amp;$H$3))</f>
        <v/>
      </c>
      <c r="F228" s="20">
        <f>IF($A228="","",SUMIFS('المخالفات والرسوم'!$H$5:$H$304,'المخالفات والرسوم'!$I$5:$I$304,$A228,'المخالفات والرسوم'!$E$5:$E$304,"مخالفة مرورية",'المخالفات والرسوم'!$A$5:$A$304,"&gt;="&amp;$F$3,'المخالفات والرسوم'!$A$5:$A$304,"&lt;"&amp;$H$3))</f>
        <v/>
      </c>
    </row>
    <row r="229">
      <c r="A229" s="12">
        <f>IF(INDEX('السائقون'!$A$5:$A$154,119)="","",INDEX('السائقون'!$A$5:$A$154,119))</f>
        <v/>
      </c>
      <c r="B229" s="26">
        <f>IF($A229="","",COUNTIFS('سجل الحركة'!$D$5:$D$1004,$A229,'سجل الحركة'!$A$5:$A$1004,"&gt;="&amp;$F$3,'سجل الحركة'!$A$5:$A$1004,"&lt;"&amp;$H$3))</f>
        <v/>
      </c>
      <c r="C229" s="15">
        <f>IF($A229="","",SUMIFS('سجل الحركة'!$N$5:$N$1004,'سجل الحركة'!$D$5:$D$1004,$A229,'سجل الحركة'!$A$5:$A$1004,"&gt;="&amp;$F$3,'سجل الحركة'!$A$5:$A$1004,"&lt;"&amp;$H$3))</f>
        <v/>
      </c>
      <c r="D229" s="26">
        <f>IF($A229="","",COUNTIFS('المخالفات والرسوم'!$I$5:$I$304,$A229,'المخالفات والرسوم'!$A$5:$A$304,"&gt;="&amp;$F$3,'المخالفات والرسوم'!$A$5:$A$304,"&lt;"&amp;$H$3))</f>
        <v/>
      </c>
      <c r="E229" s="20">
        <f>IF($A229="","",SUMIFS('المخالفات والرسوم'!$H$5:$H$304,'المخالفات والرسوم'!$I$5:$I$304,$A229,'المخالفات والرسوم'!$A$5:$A$304,"&gt;="&amp;$F$3,'المخالفات والرسوم'!$A$5:$A$304,"&lt;"&amp;$H$3))</f>
        <v/>
      </c>
      <c r="F229" s="20">
        <f>IF($A229="","",SUMIFS('المخالفات والرسوم'!$H$5:$H$304,'المخالفات والرسوم'!$I$5:$I$304,$A229,'المخالفات والرسوم'!$E$5:$E$304,"مخالفة مرورية",'المخالفات والرسوم'!$A$5:$A$304,"&gt;="&amp;$F$3,'المخالفات والرسوم'!$A$5:$A$304,"&lt;"&amp;$H$3))</f>
        <v/>
      </c>
    </row>
    <row r="230">
      <c r="A230" s="12">
        <f>IF(INDEX('السائقون'!$A$5:$A$154,120)="","",INDEX('السائقون'!$A$5:$A$154,120))</f>
        <v/>
      </c>
      <c r="B230" s="26">
        <f>IF($A230="","",COUNTIFS('سجل الحركة'!$D$5:$D$1004,$A230,'سجل الحركة'!$A$5:$A$1004,"&gt;="&amp;$F$3,'سجل الحركة'!$A$5:$A$1004,"&lt;"&amp;$H$3))</f>
        <v/>
      </c>
      <c r="C230" s="15">
        <f>IF($A230="","",SUMIFS('سجل الحركة'!$N$5:$N$1004,'سجل الحركة'!$D$5:$D$1004,$A230,'سجل الحركة'!$A$5:$A$1004,"&gt;="&amp;$F$3,'سجل الحركة'!$A$5:$A$1004,"&lt;"&amp;$H$3))</f>
        <v/>
      </c>
      <c r="D230" s="26">
        <f>IF($A230="","",COUNTIFS('المخالفات والرسوم'!$I$5:$I$304,$A230,'المخالفات والرسوم'!$A$5:$A$304,"&gt;="&amp;$F$3,'المخالفات والرسوم'!$A$5:$A$304,"&lt;"&amp;$H$3))</f>
        <v/>
      </c>
      <c r="E230" s="20">
        <f>IF($A230="","",SUMIFS('المخالفات والرسوم'!$H$5:$H$304,'المخالفات والرسوم'!$I$5:$I$304,$A230,'المخالفات والرسوم'!$A$5:$A$304,"&gt;="&amp;$F$3,'المخالفات والرسوم'!$A$5:$A$304,"&lt;"&amp;$H$3))</f>
        <v/>
      </c>
      <c r="F230" s="20">
        <f>IF($A230="","",SUMIFS('المخالفات والرسوم'!$H$5:$H$304,'المخالفات والرسوم'!$I$5:$I$304,$A230,'المخالفات والرسوم'!$E$5:$E$304,"مخالفة مرورية",'المخالفات والرسوم'!$A$5:$A$304,"&gt;="&amp;$F$3,'المخالفات والرسوم'!$A$5:$A$304,"&lt;"&amp;$H$3))</f>
        <v/>
      </c>
    </row>
    <row r="231">
      <c r="A231" s="12">
        <f>IF(INDEX('السائقون'!$A$5:$A$154,121)="","",INDEX('السائقون'!$A$5:$A$154,121))</f>
        <v/>
      </c>
      <c r="B231" s="26">
        <f>IF($A231="","",COUNTIFS('سجل الحركة'!$D$5:$D$1004,$A231,'سجل الحركة'!$A$5:$A$1004,"&gt;="&amp;$F$3,'سجل الحركة'!$A$5:$A$1004,"&lt;"&amp;$H$3))</f>
        <v/>
      </c>
      <c r="C231" s="15">
        <f>IF($A231="","",SUMIFS('سجل الحركة'!$N$5:$N$1004,'سجل الحركة'!$D$5:$D$1004,$A231,'سجل الحركة'!$A$5:$A$1004,"&gt;="&amp;$F$3,'سجل الحركة'!$A$5:$A$1004,"&lt;"&amp;$H$3))</f>
        <v/>
      </c>
      <c r="D231" s="26">
        <f>IF($A231="","",COUNTIFS('المخالفات والرسوم'!$I$5:$I$304,$A231,'المخالفات والرسوم'!$A$5:$A$304,"&gt;="&amp;$F$3,'المخالفات والرسوم'!$A$5:$A$304,"&lt;"&amp;$H$3))</f>
        <v/>
      </c>
      <c r="E231" s="20">
        <f>IF($A231="","",SUMIFS('المخالفات والرسوم'!$H$5:$H$304,'المخالفات والرسوم'!$I$5:$I$304,$A231,'المخالفات والرسوم'!$A$5:$A$304,"&gt;="&amp;$F$3,'المخالفات والرسوم'!$A$5:$A$304,"&lt;"&amp;$H$3))</f>
        <v/>
      </c>
      <c r="F231" s="20">
        <f>IF($A231="","",SUMIFS('المخالفات والرسوم'!$H$5:$H$304,'المخالفات والرسوم'!$I$5:$I$304,$A231,'المخالفات والرسوم'!$E$5:$E$304,"مخالفة مرورية",'المخالفات والرسوم'!$A$5:$A$304,"&gt;="&amp;$F$3,'المخالفات والرسوم'!$A$5:$A$304,"&lt;"&amp;$H$3))</f>
        <v/>
      </c>
    </row>
    <row r="232">
      <c r="A232" s="12">
        <f>IF(INDEX('السائقون'!$A$5:$A$154,122)="","",INDEX('السائقون'!$A$5:$A$154,122))</f>
        <v/>
      </c>
      <c r="B232" s="26">
        <f>IF($A232="","",COUNTIFS('سجل الحركة'!$D$5:$D$1004,$A232,'سجل الحركة'!$A$5:$A$1004,"&gt;="&amp;$F$3,'سجل الحركة'!$A$5:$A$1004,"&lt;"&amp;$H$3))</f>
        <v/>
      </c>
      <c r="C232" s="15">
        <f>IF($A232="","",SUMIFS('سجل الحركة'!$N$5:$N$1004,'سجل الحركة'!$D$5:$D$1004,$A232,'سجل الحركة'!$A$5:$A$1004,"&gt;="&amp;$F$3,'سجل الحركة'!$A$5:$A$1004,"&lt;"&amp;$H$3))</f>
        <v/>
      </c>
      <c r="D232" s="26">
        <f>IF($A232="","",COUNTIFS('المخالفات والرسوم'!$I$5:$I$304,$A232,'المخالفات والرسوم'!$A$5:$A$304,"&gt;="&amp;$F$3,'المخالفات والرسوم'!$A$5:$A$304,"&lt;"&amp;$H$3))</f>
        <v/>
      </c>
      <c r="E232" s="20">
        <f>IF($A232="","",SUMIFS('المخالفات والرسوم'!$H$5:$H$304,'المخالفات والرسوم'!$I$5:$I$304,$A232,'المخالفات والرسوم'!$A$5:$A$304,"&gt;="&amp;$F$3,'المخالفات والرسوم'!$A$5:$A$304,"&lt;"&amp;$H$3))</f>
        <v/>
      </c>
      <c r="F232" s="20">
        <f>IF($A232="","",SUMIFS('المخالفات والرسوم'!$H$5:$H$304,'المخالفات والرسوم'!$I$5:$I$304,$A232,'المخالفات والرسوم'!$E$5:$E$304,"مخالفة مرورية",'المخالفات والرسوم'!$A$5:$A$304,"&gt;="&amp;$F$3,'المخالفات والرسوم'!$A$5:$A$304,"&lt;"&amp;$H$3))</f>
        <v/>
      </c>
    </row>
    <row r="233">
      <c r="A233" s="12">
        <f>IF(INDEX('السائقون'!$A$5:$A$154,123)="","",INDEX('السائقون'!$A$5:$A$154,123))</f>
        <v/>
      </c>
      <c r="B233" s="26">
        <f>IF($A233="","",COUNTIFS('سجل الحركة'!$D$5:$D$1004,$A233,'سجل الحركة'!$A$5:$A$1004,"&gt;="&amp;$F$3,'سجل الحركة'!$A$5:$A$1004,"&lt;"&amp;$H$3))</f>
        <v/>
      </c>
      <c r="C233" s="15">
        <f>IF($A233="","",SUMIFS('سجل الحركة'!$N$5:$N$1004,'سجل الحركة'!$D$5:$D$1004,$A233,'سجل الحركة'!$A$5:$A$1004,"&gt;="&amp;$F$3,'سجل الحركة'!$A$5:$A$1004,"&lt;"&amp;$H$3))</f>
        <v/>
      </c>
      <c r="D233" s="26">
        <f>IF($A233="","",COUNTIFS('المخالفات والرسوم'!$I$5:$I$304,$A233,'المخالفات والرسوم'!$A$5:$A$304,"&gt;="&amp;$F$3,'المخالفات والرسوم'!$A$5:$A$304,"&lt;"&amp;$H$3))</f>
        <v/>
      </c>
      <c r="E233" s="20">
        <f>IF($A233="","",SUMIFS('المخالفات والرسوم'!$H$5:$H$304,'المخالفات والرسوم'!$I$5:$I$304,$A233,'المخالفات والرسوم'!$A$5:$A$304,"&gt;="&amp;$F$3,'المخالفات والرسوم'!$A$5:$A$304,"&lt;"&amp;$H$3))</f>
        <v/>
      </c>
      <c r="F233" s="20">
        <f>IF($A233="","",SUMIFS('المخالفات والرسوم'!$H$5:$H$304,'المخالفات والرسوم'!$I$5:$I$304,$A233,'المخالفات والرسوم'!$E$5:$E$304,"مخالفة مرورية",'المخالفات والرسوم'!$A$5:$A$304,"&gt;="&amp;$F$3,'المخالفات والرسوم'!$A$5:$A$304,"&lt;"&amp;$H$3))</f>
        <v/>
      </c>
    </row>
    <row r="234">
      <c r="A234" s="12">
        <f>IF(INDEX('السائقون'!$A$5:$A$154,124)="","",INDEX('السائقون'!$A$5:$A$154,124))</f>
        <v/>
      </c>
      <c r="B234" s="26">
        <f>IF($A234="","",COUNTIFS('سجل الحركة'!$D$5:$D$1004,$A234,'سجل الحركة'!$A$5:$A$1004,"&gt;="&amp;$F$3,'سجل الحركة'!$A$5:$A$1004,"&lt;"&amp;$H$3))</f>
        <v/>
      </c>
      <c r="C234" s="15">
        <f>IF($A234="","",SUMIFS('سجل الحركة'!$N$5:$N$1004,'سجل الحركة'!$D$5:$D$1004,$A234,'سجل الحركة'!$A$5:$A$1004,"&gt;="&amp;$F$3,'سجل الحركة'!$A$5:$A$1004,"&lt;"&amp;$H$3))</f>
        <v/>
      </c>
      <c r="D234" s="26">
        <f>IF($A234="","",COUNTIFS('المخالفات والرسوم'!$I$5:$I$304,$A234,'المخالفات والرسوم'!$A$5:$A$304,"&gt;="&amp;$F$3,'المخالفات والرسوم'!$A$5:$A$304,"&lt;"&amp;$H$3))</f>
        <v/>
      </c>
      <c r="E234" s="20">
        <f>IF($A234="","",SUMIFS('المخالفات والرسوم'!$H$5:$H$304,'المخالفات والرسوم'!$I$5:$I$304,$A234,'المخالفات والرسوم'!$A$5:$A$304,"&gt;="&amp;$F$3,'المخالفات والرسوم'!$A$5:$A$304,"&lt;"&amp;$H$3))</f>
        <v/>
      </c>
      <c r="F234" s="20">
        <f>IF($A234="","",SUMIFS('المخالفات والرسوم'!$H$5:$H$304,'المخالفات والرسوم'!$I$5:$I$304,$A234,'المخالفات والرسوم'!$E$5:$E$304,"مخالفة مرورية",'المخالفات والرسوم'!$A$5:$A$304,"&gt;="&amp;$F$3,'المخالفات والرسوم'!$A$5:$A$304,"&lt;"&amp;$H$3))</f>
        <v/>
      </c>
    </row>
    <row r="235">
      <c r="A235" s="12">
        <f>IF(INDEX('السائقون'!$A$5:$A$154,125)="","",INDEX('السائقون'!$A$5:$A$154,125))</f>
        <v/>
      </c>
      <c r="B235" s="26">
        <f>IF($A235="","",COUNTIFS('سجل الحركة'!$D$5:$D$1004,$A235,'سجل الحركة'!$A$5:$A$1004,"&gt;="&amp;$F$3,'سجل الحركة'!$A$5:$A$1004,"&lt;"&amp;$H$3))</f>
        <v/>
      </c>
      <c r="C235" s="15">
        <f>IF($A235="","",SUMIFS('سجل الحركة'!$N$5:$N$1004,'سجل الحركة'!$D$5:$D$1004,$A235,'سجل الحركة'!$A$5:$A$1004,"&gt;="&amp;$F$3,'سجل الحركة'!$A$5:$A$1004,"&lt;"&amp;$H$3))</f>
        <v/>
      </c>
      <c r="D235" s="26">
        <f>IF($A235="","",COUNTIFS('المخالفات والرسوم'!$I$5:$I$304,$A235,'المخالفات والرسوم'!$A$5:$A$304,"&gt;="&amp;$F$3,'المخالفات والرسوم'!$A$5:$A$304,"&lt;"&amp;$H$3))</f>
        <v/>
      </c>
      <c r="E235" s="20">
        <f>IF($A235="","",SUMIFS('المخالفات والرسوم'!$H$5:$H$304,'المخالفات والرسوم'!$I$5:$I$304,$A235,'المخالفات والرسوم'!$A$5:$A$304,"&gt;="&amp;$F$3,'المخالفات والرسوم'!$A$5:$A$304,"&lt;"&amp;$H$3))</f>
        <v/>
      </c>
      <c r="F235" s="20">
        <f>IF($A235="","",SUMIFS('المخالفات والرسوم'!$H$5:$H$304,'المخالفات والرسوم'!$I$5:$I$304,$A235,'المخالفات والرسوم'!$E$5:$E$304,"مخالفة مرورية",'المخالفات والرسوم'!$A$5:$A$304,"&gt;="&amp;$F$3,'المخالفات والرسوم'!$A$5:$A$304,"&lt;"&amp;$H$3))</f>
        <v/>
      </c>
    </row>
    <row r="236">
      <c r="A236" s="12">
        <f>IF(INDEX('السائقون'!$A$5:$A$154,126)="","",INDEX('السائقون'!$A$5:$A$154,126))</f>
        <v/>
      </c>
      <c r="B236" s="26">
        <f>IF($A236="","",COUNTIFS('سجل الحركة'!$D$5:$D$1004,$A236,'سجل الحركة'!$A$5:$A$1004,"&gt;="&amp;$F$3,'سجل الحركة'!$A$5:$A$1004,"&lt;"&amp;$H$3))</f>
        <v/>
      </c>
      <c r="C236" s="15">
        <f>IF($A236="","",SUMIFS('سجل الحركة'!$N$5:$N$1004,'سجل الحركة'!$D$5:$D$1004,$A236,'سجل الحركة'!$A$5:$A$1004,"&gt;="&amp;$F$3,'سجل الحركة'!$A$5:$A$1004,"&lt;"&amp;$H$3))</f>
        <v/>
      </c>
      <c r="D236" s="26">
        <f>IF($A236="","",COUNTIFS('المخالفات والرسوم'!$I$5:$I$304,$A236,'المخالفات والرسوم'!$A$5:$A$304,"&gt;="&amp;$F$3,'المخالفات والرسوم'!$A$5:$A$304,"&lt;"&amp;$H$3))</f>
        <v/>
      </c>
      <c r="E236" s="20">
        <f>IF($A236="","",SUMIFS('المخالفات والرسوم'!$H$5:$H$304,'المخالفات والرسوم'!$I$5:$I$304,$A236,'المخالفات والرسوم'!$A$5:$A$304,"&gt;="&amp;$F$3,'المخالفات والرسوم'!$A$5:$A$304,"&lt;"&amp;$H$3))</f>
        <v/>
      </c>
      <c r="F236" s="20">
        <f>IF($A236="","",SUMIFS('المخالفات والرسوم'!$H$5:$H$304,'المخالفات والرسوم'!$I$5:$I$304,$A236,'المخالفات والرسوم'!$E$5:$E$304,"مخالفة مرورية",'المخالفات والرسوم'!$A$5:$A$304,"&gt;="&amp;$F$3,'المخالفات والرسوم'!$A$5:$A$304,"&lt;"&amp;$H$3))</f>
        <v/>
      </c>
    </row>
    <row r="237">
      <c r="A237" s="12">
        <f>IF(INDEX('السائقون'!$A$5:$A$154,127)="","",INDEX('السائقون'!$A$5:$A$154,127))</f>
        <v/>
      </c>
      <c r="B237" s="26">
        <f>IF($A237="","",COUNTIFS('سجل الحركة'!$D$5:$D$1004,$A237,'سجل الحركة'!$A$5:$A$1004,"&gt;="&amp;$F$3,'سجل الحركة'!$A$5:$A$1004,"&lt;"&amp;$H$3))</f>
        <v/>
      </c>
      <c r="C237" s="15">
        <f>IF($A237="","",SUMIFS('سجل الحركة'!$N$5:$N$1004,'سجل الحركة'!$D$5:$D$1004,$A237,'سجل الحركة'!$A$5:$A$1004,"&gt;="&amp;$F$3,'سجل الحركة'!$A$5:$A$1004,"&lt;"&amp;$H$3))</f>
        <v/>
      </c>
      <c r="D237" s="26">
        <f>IF($A237="","",COUNTIFS('المخالفات والرسوم'!$I$5:$I$304,$A237,'المخالفات والرسوم'!$A$5:$A$304,"&gt;="&amp;$F$3,'المخالفات والرسوم'!$A$5:$A$304,"&lt;"&amp;$H$3))</f>
        <v/>
      </c>
      <c r="E237" s="20">
        <f>IF($A237="","",SUMIFS('المخالفات والرسوم'!$H$5:$H$304,'المخالفات والرسوم'!$I$5:$I$304,$A237,'المخالفات والرسوم'!$A$5:$A$304,"&gt;="&amp;$F$3,'المخالفات والرسوم'!$A$5:$A$304,"&lt;"&amp;$H$3))</f>
        <v/>
      </c>
      <c r="F237" s="20">
        <f>IF($A237="","",SUMIFS('المخالفات والرسوم'!$H$5:$H$304,'المخالفات والرسوم'!$I$5:$I$304,$A237,'المخالفات والرسوم'!$E$5:$E$304,"مخالفة مرورية",'المخالفات والرسوم'!$A$5:$A$304,"&gt;="&amp;$F$3,'المخالفات والرسوم'!$A$5:$A$304,"&lt;"&amp;$H$3))</f>
        <v/>
      </c>
    </row>
    <row r="238">
      <c r="A238" s="12">
        <f>IF(INDEX('السائقون'!$A$5:$A$154,128)="","",INDEX('السائقون'!$A$5:$A$154,128))</f>
        <v/>
      </c>
      <c r="B238" s="26">
        <f>IF($A238="","",COUNTIFS('سجل الحركة'!$D$5:$D$1004,$A238,'سجل الحركة'!$A$5:$A$1004,"&gt;="&amp;$F$3,'سجل الحركة'!$A$5:$A$1004,"&lt;"&amp;$H$3))</f>
        <v/>
      </c>
      <c r="C238" s="15">
        <f>IF($A238="","",SUMIFS('سجل الحركة'!$N$5:$N$1004,'سجل الحركة'!$D$5:$D$1004,$A238,'سجل الحركة'!$A$5:$A$1004,"&gt;="&amp;$F$3,'سجل الحركة'!$A$5:$A$1004,"&lt;"&amp;$H$3))</f>
        <v/>
      </c>
      <c r="D238" s="26">
        <f>IF($A238="","",COUNTIFS('المخالفات والرسوم'!$I$5:$I$304,$A238,'المخالفات والرسوم'!$A$5:$A$304,"&gt;="&amp;$F$3,'المخالفات والرسوم'!$A$5:$A$304,"&lt;"&amp;$H$3))</f>
        <v/>
      </c>
      <c r="E238" s="20">
        <f>IF($A238="","",SUMIFS('المخالفات والرسوم'!$H$5:$H$304,'المخالفات والرسوم'!$I$5:$I$304,$A238,'المخالفات والرسوم'!$A$5:$A$304,"&gt;="&amp;$F$3,'المخالفات والرسوم'!$A$5:$A$304,"&lt;"&amp;$H$3))</f>
        <v/>
      </c>
      <c r="F238" s="20">
        <f>IF($A238="","",SUMIFS('المخالفات والرسوم'!$H$5:$H$304,'المخالفات والرسوم'!$I$5:$I$304,$A238,'المخالفات والرسوم'!$E$5:$E$304,"مخالفة مرورية",'المخالفات والرسوم'!$A$5:$A$304,"&gt;="&amp;$F$3,'المخالفات والرسوم'!$A$5:$A$304,"&lt;"&amp;$H$3))</f>
        <v/>
      </c>
    </row>
    <row r="239">
      <c r="A239" s="12">
        <f>IF(INDEX('السائقون'!$A$5:$A$154,129)="","",INDEX('السائقون'!$A$5:$A$154,129))</f>
        <v/>
      </c>
      <c r="B239" s="26">
        <f>IF($A239="","",COUNTIFS('سجل الحركة'!$D$5:$D$1004,$A239,'سجل الحركة'!$A$5:$A$1004,"&gt;="&amp;$F$3,'سجل الحركة'!$A$5:$A$1004,"&lt;"&amp;$H$3))</f>
        <v/>
      </c>
      <c r="C239" s="15">
        <f>IF($A239="","",SUMIFS('سجل الحركة'!$N$5:$N$1004,'سجل الحركة'!$D$5:$D$1004,$A239,'سجل الحركة'!$A$5:$A$1004,"&gt;="&amp;$F$3,'سجل الحركة'!$A$5:$A$1004,"&lt;"&amp;$H$3))</f>
        <v/>
      </c>
      <c r="D239" s="26">
        <f>IF($A239="","",COUNTIFS('المخالفات والرسوم'!$I$5:$I$304,$A239,'المخالفات والرسوم'!$A$5:$A$304,"&gt;="&amp;$F$3,'المخالفات والرسوم'!$A$5:$A$304,"&lt;"&amp;$H$3))</f>
        <v/>
      </c>
      <c r="E239" s="20">
        <f>IF($A239="","",SUMIFS('المخالفات والرسوم'!$H$5:$H$304,'المخالفات والرسوم'!$I$5:$I$304,$A239,'المخالفات والرسوم'!$A$5:$A$304,"&gt;="&amp;$F$3,'المخالفات والرسوم'!$A$5:$A$304,"&lt;"&amp;$H$3))</f>
        <v/>
      </c>
      <c r="F239" s="20">
        <f>IF($A239="","",SUMIFS('المخالفات والرسوم'!$H$5:$H$304,'المخالفات والرسوم'!$I$5:$I$304,$A239,'المخالفات والرسوم'!$E$5:$E$304,"مخالفة مرورية",'المخالفات والرسوم'!$A$5:$A$304,"&gt;="&amp;$F$3,'المخالفات والرسوم'!$A$5:$A$304,"&lt;"&amp;$H$3))</f>
        <v/>
      </c>
    </row>
    <row r="240">
      <c r="A240" s="12">
        <f>IF(INDEX('السائقون'!$A$5:$A$154,130)="","",INDEX('السائقون'!$A$5:$A$154,130))</f>
        <v/>
      </c>
      <c r="B240" s="26">
        <f>IF($A240="","",COUNTIFS('سجل الحركة'!$D$5:$D$1004,$A240,'سجل الحركة'!$A$5:$A$1004,"&gt;="&amp;$F$3,'سجل الحركة'!$A$5:$A$1004,"&lt;"&amp;$H$3))</f>
        <v/>
      </c>
      <c r="C240" s="15">
        <f>IF($A240="","",SUMIFS('سجل الحركة'!$N$5:$N$1004,'سجل الحركة'!$D$5:$D$1004,$A240,'سجل الحركة'!$A$5:$A$1004,"&gt;="&amp;$F$3,'سجل الحركة'!$A$5:$A$1004,"&lt;"&amp;$H$3))</f>
        <v/>
      </c>
      <c r="D240" s="26">
        <f>IF($A240="","",COUNTIFS('المخالفات والرسوم'!$I$5:$I$304,$A240,'المخالفات والرسوم'!$A$5:$A$304,"&gt;="&amp;$F$3,'المخالفات والرسوم'!$A$5:$A$304,"&lt;"&amp;$H$3))</f>
        <v/>
      </c>
      <c r="E240" s="20">
        <f>IF($A240="","",SUMIFS('المخالفات والرسوم'!$H$5:$H$304,'المخالفات والرسوم'!$I$5:$I$304,$A240,'المخالفات والرسوم'!$A$5:$A$304,"&gt;="&amp;$F$3,'المخالفات والرسوم'!$A$5:$A$304,"&lt;"&amp;$H$3))</f>
        <v/>
      </c>
      <c r="F240" s="20">
        <f>IF($A240="","",SUMIFS('المخالفات والرسوم'!$H$5:$H$304,'المخالفات والرسوم'!$I$5:$I$304,$A240,'المخالفات والرسوم'!$E$5:$E$304,"مخالفة مرورية",'المخالفات والرسوم'!$A$5:$A$304,"&gt;="&amp;$F$3,'المخالفات والرسوم'!$A$5:$A$304,"&lt;"&amp;$H$3))</f>
        <v/>
      </c>
    </row>
    <row r="241">
      <c r="A241" s="12">
        <f>IF(INDEX('السائقون'!$A$5:$A$154,131)="","",INDEX('السائقون'!$A$5:$A$154,131))</f>
        <v/>
      </c>
      <c r="B241" s="26">
        <f>IF($A241="","",COUNTIFS('سجل الحركة'!$D$5:$D$1004,$A241,'سجل الحركة'!$A$5:$A$1004,"&gt;="&amp;$F$3,'سجل الحركة'!$A$5:$A$1004,"&lt;"&amp;$H$3))</f>
        <v/>
      </c>
      <c r="C241" s="15">
        <f>IF($A241="","",SUMIFS('سجل الحركة'!$N$5:$N$1004,'سجل الحركة'!$D$5:$D$1004,$A241,'سجل الحركة'!$A$5:$A$1004,"&gt;="&amp;$F$3,'سجل الحركة'!$A$5:$A$1004,"&lt;"&amp;$H$3))</f>
        <v/>
      </c>
      <c r="D241" s="26">
        <f>IF($A241="","",COUNTIFS('المخالفات والرسوم'!$I$5:$I$304,$A241,'المخالفات والرسوم'!$A$5:$A$304,"&gt;="&amp;$F$3,'المخالفات والرسوم'!$A$5:$A$304,"&lt;"&amp;$H$3))</f>
        <v/>
      </c>
      <c r="E241" s="20">
        <f>IF($A241="","",SUMIFS('المخالفات والرسوم'!$H$5:$H$304,'المخالفات والرسوم'!$I$5:$I$304,$A241,'المخالفات والرسوم'!$A$5:$A$304,"&gt;="&amp;$F$3,'المخالفات والرسوم'!$A$5:$A$304,"&lt;"&amp;$H$3))</f>
        <v/>
      </c>
      <c r="F241" s="20">
        <f>IF($A241="","",SUMIFS('المخالفات والرسوم'!$H$5:$H$304,'المخالفات والرسوم'!$I$5:$I$304,$A241,'المخالفات والرسوم'!$E$5:$E$304,"مخالفة مرورية",'المخالفات والرسوم'!$A$5:$A$304,"&gt;="&amp;$F$3,'المخالفات والرسوم'!$A$5:$A$304,"&lt;"&amp;$H$3))</f>
        <v/>
      </c>
    </row>
    <row r="242">
      <c r="A242" s="12">
        <f>IF(INDEX('السائقون'!$A$5:$A$154,132)="","",INDEX('السائقون'!$A$5:$A$154,132))</f>
        <v/>
      </c>
      <c r="B242" s="26">
        <f>IF($A242="","",COUNTIFS('سجل الحركة'!$D$5:$D$1004,$A242,'سجل الحركة'!$A$5:$A$1004,"&gt;="&amp;$F$3,'سجل الحركة'!$A$5:$A$1004,"&lt;"&amp;$H$3))</f>
        <v/>
      </c>
      <c r="C242" s="15">
        <f>IF($A242="","",SUMIFS('سجل الحركة'!$N$5:$N$1004,'سجل الحركة'!$D$5:$D$1004,$A242,'سجل الحركة'!$A$5:$A$1004,"&gt;="&amp;$F$3,'سجل الحركة'!$A$5:$A$1004,"&lt;"&amp;$H$3))</f>
        <v/>
      </c>
      <c r="D242" s="26">
        <f>IF($A242="","",COUNTIFS('المخالفات والرسوم'!$I$5:$I$304,$A242,'المخالفات والرسوم'!$A$5:$A$304,"&gt;="&amp;$F$3,'المخالفات والرسوم'!$A$5:$A$304,"&lt;"&amp;$H$3))</f>
        <v/>
      </c>
      <c r="E242" s="20">
        <f>IF($A242="","",SUMIFS('المخالفات والرسوم'!$H$5:$H$304,'المخالفات والرسوم'!$I$5:$I$304,$A242,'المخالفات والرسوم'!$A$5:$A$304,"&gt;="&amp;$F$3,'المخالفات والرسوم'!$A$5:$A$304,"&lt;"&amp;$H$3))</f>
        <v/>
      </c>
      <c r="F242" s="20">
        <f>IF($A242="","",SUMIFS('المخالفات والرسوم'!$H$5:$H$304,'المخالفات والرسوم'!$I$5:$I$304,$A242,'المخالفات والرسوم'!$E$5:$E$304,"مخالفة مرورية",'المخالفات والرسوم'!$A$5:$A$304,"&gt;="&amp;$F$3,'المخالفات والرسوم'!$A$5:$A$304,"&lt;"&amp;$H$3))</f>
        <v/>
      </c>
    </row>
    <row r="243">
      <c r="A243" s="12">
        <f>IF(INDEX('السائقون'!$A$5:$A$154,133)="","",INDEX('السائقون'!$A$5:$A$154,133))</f>
        <v/>
      </c>
      <c r="B243" s="26">
        <f>IF($A243="","",COUNTIFS('سجل الحركة'!$D$5:$D$1004,$A243,'سجل الحركة'!$A$5:$A$1004,"&gt;="&amp;$F$3,'سجل الحركة'!$A$5:$A$1004,"&lt;"&amp;$H$3))</f>
        <v/>
      </c>
      <c r="C243" s="15">
        <f>IF($A243="","",SUMIFS('سجل الحركة'!$N$5:$N$1004,'سجل الحركة'!$D$5:$D$1004,$A243,'سجل الحركة'!$A$5:$A$1004,"&gt;="&amp;$F$3,'سجل الحركة'!$A$5:$A$1004,"&lt;"&amp;$H$3))</f>
        <v/>
      </c>
      <c r="D243" s="26">
        <f>IF($A243="","",COUNTIFS('المخالفات والرسوم'!$I$5:$I$304,$A243,'المخالفات والرسوم'!$A$5:$A$304,"&gt;="&amp;$F$3,'المخالفات والرسوم'!$A$5:$A$304,"&lt;"&amp;$H$3))</f>
        <v/>
      </c>
      <c r="E243" s="20">
        <f>IF($A243="","",SUMIFS('المخالفات والرسوم'!$H$5:$H$304,'المخالفات والرسوم'!$I$5:$I$304,$A243,'المخالفات والرسوم'!$A$5:$A$304,"&gt;="&amp;$F$3,'المخالفات والرسوم'!$A$5:$A$304,"&lt;"&amp;$H$3))</f>
        <v/>
      </c>
      <c r="F243" s="20">
        <f>IF($A243="","",SUMIFS('المخالفات والرسوم'!$H$5:$H$304,'المخالفات والرسوم'!$I$5:$I$304,$A243,'المخالفات والرسوم'!$E$5:$E$304,"مخالفة مرورية",'المخالفات والرسوم'!$A$5:$A$304,"&gt;="&amp;$F$3,'المخالفات والرسوم'!$A$5:$A$304,"&lt;"&amp;$H$3))</f>
        <v/>
      </c>
    </row>
    <row r="244">
      <c r="A244" s="12">
        <f>IF(INDEX('السائقون'!$A$5:$A$154,134)="","",INDEX('السائقون'!$A$5:$A$154,134))</f>
        <v/>
      </c>
      <c r="B244" s="26">
        <f>IF($A244="","",COUNTIFS('سجل الحركة'!$D$5:$D$1004,$A244,'سجل الحركة'!$A$5:$A$1004,"&gt;="&amp;$F$3,'سجل الحركة'!$A$5:$A$1004,"&lt;"&amp;$H$3))</f>
        <v/>
      </c>
      <c r="C244" s="15">
        <f>IF($A244="","",SUMIFS('سجل الحركة'!$N$5:$N$1004,'سجل الحركة'!$D$5:$D$1004,$A244,'سجل الحركة'!$A$5:$A$1004,"&gt;="&amp;$F$3,'سجل الحركة'!$A$5:$A$1004,"&lt;"&amp;$H$3))</f>
        <v/>
      </c>
      <c r="D244" s="26">
        <f>IF($A244="","",COUNTIFS('المخالفات والرسوم'!$I$5:$I$304,$A244,'المخالفات والرسوم'!$A$5:$A$304,"&gt;="&amp;$F$3,'المخالفات والرسوم'!$A$5:$A$304,"&lt;"&amp;$H$3))</f>
        <v/>
      </c>
      <c r="E244" s="20">
        <f>IF($A244="","",SUMIFS('المخالفات والرسوم'!$H$5:$H$304,'المخالفات والرسوم'!$I$5:$I$304,$A244,'المخالفات والرسوم'!$A$5:$A$304,"&gt;="&amp;$F$3,'المخالفات والرسوم'!$A$5:$A$304,"&lt;"&amp;$H$3))</f>
        <v/>
      </c>
      <c r="F244" s="20">
        <f>IF($A244="","",SUMIFS('المخالفات والرسوم'!$H$5:$H$304,'المخالفات والرسوم'!$I$5:$I$304,$A244,'المخالفات والرسوم'!$E$5:$E$304,"مخالفة مرورية",'المخالفات والرسوم'!$A$5:$A$304,"&gt;="&amp;$F$3,'المخالفات والرسوم'!$A$5:$A$304,"&lt;"&amp;$H$3))</f>
        <v/>
      </c>
    </row>
    <row r="245">
      <c r="A245" s="12">
        <f>IF(INDEX('السائقون'!$A$5:$A$154,135)="","",INDEX('السائقون'!$A$5:$A$154,135))</f>
        <v/>
      </c>
      <c r="B245" s="26">
        <f>IF($A245="","",COUNTIFS('سجل الحركة'!$D$5:$D$1004,$A245,'سجل الحركة'!$A$5:$A$1004,"&gt;="&amp;$F$3,'سجل الحركة'!$A$5:$A$1004,"&lt;"&amp;$H$3))</f>
        <v/>
      </c>
      <c r="C245" s="15">
        <f>IF($A245="","",SUMIFS('سجل الحركة'!$N$5:$N$1004,'سجل الحركة'!$D$5:$D$1004,$A245,'سجل الحركة'!$A$5:$A$1004,"&gt;="&amp;$F$3,'سجل الحركة'!$A$5:$A$1004,"&lt;"&amp;$H$3))</f>
        <v/>
      </c>
      <c r="D245" s="26">
        <f>IF($A245="","",COUNTIFS('المخالفات والرسوم'!$I$5:$I$304,$A245,'المخالفات والرسوم'!$A$5:$A$304,"&gt;="&amp;$F$3,'المخالفات والرسوم'!$A$5:$A$304,"&lt;"&amp;$H$3))</f>
        <v/>
      </c>
      <c r="E245" s="20">
        <f>IF($A245="","",SUMIFS('المخالفات والرسوم'!$H$5:$H$304,'المخالفات والرسوم'!$I$5:$I$304,$A245,'المخالفات والرسوم'!$A$5:$A$304,"&gt;="&amp;$F$3,'المخالفات والرسوم'!$A$5:$A$304,"&lt;"&amp;$H$3))</f>
        <v/>
      </c>
      <c r="F245" s="20">
        <f>IF($A245="","",SUMIFS('المخالفات والرسوم'!$H$5:$H$304,'المخالفات والرسوم'!$I$5:$I$304,$A245,'المخالفات والرسوم'!$E$5:$E$304,"مخالفة مرورية",'المخالفات والرسوم'!$A$5:$A$304,"&gt;="&amp;$F$3,'المخالفات والرسوم'!$A$5:$A$304,"&lt;"&amp;$H$3))</f>
        <v/>
      </c>
    </row>
    <row r="246">
      <c r="A246" s="12">
        <f>IF(INDEX('السائقون'!$A$5:$A$154,136)="","",INDEX('السائقون'!$A$5:$A$154,136))</f>
        <v/>
      </c>
      <c r="B246" s="26">
        <f>IF($A246="","",COUNTIFS('سجل الحركة'!$D$5:$D$1004,$A246,'سجل الحركة'!$A$5:$A$1004,"&gt;="&amp;$F$3,'سجل الحركة'!$A$5:$A$1004,"&lt;"&amp;$H$3))</f>
        <v/>
      </c>
      <c r="C246" s="15">
        <f>IF($A246="","",SUMIFS('سجل الحركة'!$N$5:$N$1004,'سجل الحركة'!$D$5:$D$1004,$A246,'سجل الحركة'!$A$5:$A$1004,"&gt;="&amp;$F$3,'سجل الحركة'!$A$5:$A$1004,"&lt;"&amp;$H$3))</f>
        <v/>
      </c>
      <c r="D246" s="26">
        <f>IF($A246="","",COUNTIFS('المخالفات والرسوم'!$I$5:$I$304,$A246,'المخالفات والرسوم'!$A$5:$A$304,"&gt;="&amp;$F$3,'المخالفات والرسوم'!$A$5:$A$304,"&lt;"&amp;$H$3))</f>
        <v/>
      </c>
      <c r="E246" s="20">
        <f>IF($A246="","",SUMIFS('المخالفات والرسوم'!$H$5:$H$304,'المخالفات والرسوم'!$I$5:$I$304,$A246,'المخالفات والرسوم'!$A$5:$A$304,"&gt;="&amp;$F$3,'المخالفات والرسوم'!$A$5:$A$304,"&lt;"&amp;$H$3))</f>
        <v/>
      </c>
      <c r="F246" s="20">
        <f>IF($A246="","",SUMIFS('المخالفات والرسوم'!$H$5:$H$304,'المخالفات والرسوم'!$I$5:$I$304,$A246,'المخالفات والرسوم'!$E$5:$E$304,"مخالفة مرورية",'المخالفات والرسوم'!$A$5:$A$304,"&gt;="&amp;$F$3,'المخالفات والرسوم'!$A$5:$A$304,"&lt;"&amp;$H$3))</f>
        <v/>
      </c>
    </row>
    <row r="247">
      <c r="A247" s="12">
        <f>IF(INDEX('السائقون'!$A$5:$A$154,137)="","",INDEX('السائقون'!$A$5:$A$154,137))</f>
        <v/>
      </c>
      <c r="B247" s="26">
        <f>IF($A247="","",COUNTIFS('سجل الحركة'!$D$5:$D$1004,$A247,'سجل الحركة'!$A$5:$A$1004,"&gt;="&amp;$F$3,'سجل الحركة'!$A$5:$A$1004,"&lt;"&amp;$H$3))</f>
        <v/>
      </c>
      <c r="C247" s="15">
        <f>IF($A247="","",SUMIFS('سجل الحركة'!$N$5:$N$1004,'سجل الحركة'!$D$5:$D$1004,$A247,'سجل الحركة'!$A$5:$A$1004,"&gt;="&amp;$F$3,'سجل الحركة'!$A$5:$A$1004,"&lt;"&amp;$H$3))</f>
        <v/>
      </c>
      <c r="D247" s="26">
        <f>IF($A247="","",COUNTIFS('المخالفات والرسوم'!$I$5:$I$304,$A247,'المخالفات والرسوم'!$A$5:$A$304,"&gt;="&amp;$F$3,'المخالفات والرسوم'!$A$5:$A$304,"&lt;"&amp;$H$3))</f>
        <v/>
      </c>
      <c r="E247" s="20">
        <f>IF($A247="","",SUMIFS('المخالفات والرسوم'!$H$5:$H$304,'المخالفات والرسوم'!$I$5:$I$304,$A247,'المخالفات والرسوم'!$A$5:$A$304,"&gt;="&amp;$F$3,'المخالفات والرسوم'!$A$5:$A$304,"&lt;"&amp;$H$3))</f>
        <v/>
      </c>
      <c r="F247" s="20">
        <f>IF($A247="","",SUMIFS('المخالفات والرسوم'!$H$5:$H$304,'المخالفات والرسوم'!$I$5:$I$304,$A247,'المخالفات والرسوم'!$E$5:$E$304,"مخالفة مرورية",'المخالفات والرسوم'!$A$5:$A$304,"&gt;="&amp;$F$3,'المخالفات والرسوم'!$A$5:$A$304,"&lt;"&amp;$H$3))</f>
        <v/>
      </c>
    </row>
    <row r="248">
      <c r="A248" s="12">
        <f>IF(INDEX('السائقون'!$A$5:$A$154,138)="","",INDEX('السائقون'!$A$5:$A$154,138))</f>
        <v/>
      </c>
      <c r="B248" s="26">
        <f>IF($A248="","",COUNTIFS('سجل الحركة'!$D$5:$D$1004,$A248,'سجل الحركة'!$A$5:$A$1004,"&gt;="&amp;$F$3,'سجل الحركة'!$A$5:$A$1004,"&lt;"&amp;$H$3))</f>
        <v/>
      </c>
      <c r="C248" s="15">
        <f>IF($A248="","",SUMIFS('سجل الحركة'!$N$5:$N$1004,'سجل الحركة'!$D$5:$D$1004,$A248,'سجل الحركة'!$A$5:$A$1004,"&gt;="&amp;$F$3,'سجل الحركة'!$A$5:$A$1004,"&lt;"&amp;$H$3))</f>
        <v/>
      </c>
      <c r="D248" s="26">
        <f>IF($A248="","",COUNTIFS('المخالفات والرسوم'!$I$5:$I$304,$A248,'المخالفات والرسوم'!$A$5:$A$304,"&gt;="&amp;$F$3,'المخالفات والرسوم'!$A$5:$A$304,"&lt;"&amp;$H$3))</f>
        <v/>
      </c>
      <c r="E248" s="20">
        <f>IF($A248="","",SUMIFS('المخالفات والرسوم'!$H$5:$H$304,'المخالفات والرسوم'!$I$5:$I$304,$A248,'المخالفات والرسوم'!$A$5:$A$304,"&gt;="&amp;$F$3,'المخالفات والرسوم'!$A$5:$A$304,"&lt;"&amp;$H$3))</f>
        <v/>
      </c>
      <c r="F248" s="20">
        <f>IF($A248="","",SUMIFS('المخالفات والرسوم'!$H$5:$H$304,'المخالفات والرسوم'!$I$5:$I$304,$A248,'المخالفات والرسوم'!$E$5:$E$304,"مخالفة مرورية",'المخالفات والرسوم'!$A$5:$A$304,"&gt;="&amp;$F$3,'المخالفات والرسوم'!$A$5:$A$304,"&lt;"&amp;$H$3))</f>
        <v/>
      </c>
    </row>
    <row r="249">
      <c r="A249" s="12">
        <f>IF(INDEX('السائقون'!$A$5:$A$154,139)="","",INDEX('السائقون'!$A$5:$A$154,139))</f>
        <v/>
      </c>
      <c r="B249" s="26">
        <f>IF($A249="","",COUNTIFS('سجل الحركة'!$D$5:$D$1004,$A249,'سجل الحركة'!$A$5:$A$1004,"&gt;="&amp;$F$3,'سجل الحركة'!$A$5:$A$1004,"&lt;"&amp;$H$3))</f>
        <v/>
      </c>
      <c r="C249" s="15">
        <f>IF($A249="","",SUMIFS('سجل الحركة'!$N$5:$N$1004,'سجل الحركة'!$D$5:$D$1004,$A249,'سجل الحركة'!$A$5:$A$1004,"&gt;="&amp;$F$3,'سجل الحركة'!$A$5:$A$1004,"&lt;"&amp;$H$3))</f>
        <v/>
      </c>
      <c r="D249" s="26">
        <f>IF($A249="","",COUNTIFS('المخالفات والرسوم'!$I$5:$I$304,$A249,'المخالفات والرسوم'!$A$5:$A$304,"&gt;="&amp;$F$3,'المخالفات والرسوم'!$A$5:$A$304,"&lt;"&amp;$H$3))</f>
        <v/>
      </c>
      <c r="E249" s="20">
        <f>IF($A249="","",SUMIFS('المخالفات والرسوم'!$H$5:$H$304,'المخالفات والرسوم'!$I$5:$I$304,$A249,'المخالفات والرسوم'!$A$5:$A$304,"&gt;="&amp;$F$3,'المخالفات والرسوم'!$A$5:$A$304,"&lt;"&amp;$H$3))</f>
        <v/>
      </c>
      <c r="F249" s="20">
        <f>IF($A249="","",SUMIFS('المخالفات والرسوم'!$H$5:$H$304,'المخالفات والرسوم'!$I$5:$I$304,$A249,'المخالفات والرسوم'!$E$5:$E$304,"مخالفة مرورية",'المخالفات والرسوم'!$A$5:$A$304,"&gt;="&amp;$F$3,'المخالفات والرسوم'!$A$5:$A$304,"&lt;"&amp;$H$3))</f>
        <v/>
      </c>
    </row>
    <row r="250">
      <c r="A250" s="12">
        <f>IF(INDEX('السائقون'!$A$5:$A$154,140)="","",INDEX('السائقون'!$A$5:$A$154,140))</f>
        <v/>
      </c>
      <c r="B250" s="26">
        <f>IF($A250="","",COUNTIFS('سجل الحركة'!$D$5:$D$1004,$A250,'سجل الحركة'!$A$5:$A$1004,"&gt;="&amp;$F$3,'سجل الحركة'!$A$5:$A$1004,"&lt;"&amp;$H$3))</f>
        <v/>
      </c>
      <c r="C250" s="15">
        <f>IF($A250="","",SUMIFS('سجل الحركة'!$N$5:$N$1004,'سجل الحركة'!$D$5:$D$1004,$A250,'سجل الحركة'!$A$5:$A$1004,"&gt;="&amp;$F$3,'سجل الحركة'!$A$5:$A$1004,"&lt;"&amp;$H$3))</f>
        <v/>
      </c>
      <c r="D250" s="26">
        <f>IF($A250="","",COUNTIFS('المخالفات والرسوم'!$I$5:$I$304,$A250,'المخالفات والرسوم'!$A$5:$A$304,"&gt;="&amp;$F$3,'المخالفات والرسوم'!$A$5:$A$304,"&lt;"&amp;$H$3))</f>
        <v/>
      </c>
      <c r="E250" s="20">
        <f>IF($A250="","",SUMIFS('المخالفات والرسوم'!$H$5:$H$304,'المخالفات والرسوم'!$I$5:$I$304,$A250,'المخالفات والرسوم'!$A$5:$A$304,"&gt;="&amp;$F$3,'المخالفات والرسوم'!$A$5:$A$304,"&lt;"&amp;$H$3))</f>
        <v/>
      </c>
      <c r="F250" s="20">
        <f>IF($A250="","",SUMIFS('المخالفات والرسوم'!$H$5:$H$304,'المخالفات والرسوم'!$I$5:$I$304,$A250,'المخالفات والرسوم'!$E$5:$E$304,"مخالفة مرورية",'المخالفات والرسوم'!$A$5:$A$304,"&gt;="&amp;$F$3,'المخالفات والرسوم'!$A$5:$A$304,"&lt;"&amp;$H$3))</f>
        <v/>
      </c>
    </row>
    <row r="251">
      <c r="A251" s="12">
        <f>IF(INDEX('السائقون'!$A$5:$A$154,141)="","",INDEX('السائقون'!$A$5:$A$154,141))</f>
        <v/>
      </c>
      <c r="B251" s="26">
        <f>IF($A251="","",COUNTIFS('سجل الحركة'!$D$5:$D$1004,$A251,'سجل الحركة'!$A$5:$A$1004,"&gt;="&amp;$F$3,'سجل الحركة'!$A$5:$A$1004,"&lt;"&amp;$H$3))</f>
        <v/>
      </c>
      <c r="C251" s="15">
        <f>IF($A251="","",SUMIFS('سجل الحركة'!$N$5:$N$1004,'سجل الحركة'!$D$5:$D$1004,$A251,'سجل الحركة'!$A$5:$A$1004,"&gt;="&amp;$F$3,'سجل الحركة'!$A$5:$A$1004,"&lt;"&amp;$H$3))</f>
        <v/>
      </c>
      <c r="D251" s="26">
        <f>IF($A251="","",COUNTIFS('المخالفات والرسوم'!$I$5:$I$304,$A251,'المخالفات والرسوم'!$A$5:$A$304,"&gt;="&amp;$F$3,'المخالفات والرسوم'!$A$5:$A$304,"&lt;"&amp;$H$3))</f>
        <v/>
      </c>
      <c r="E251" s="20">
        <f>IF($A251="","",SUMIFS('المخالفات والرسوم'!$H$5:$H$304,'المخالفات والرسوم'!$I$5:$I$304,$A251,'المخالفات والرسوم'!$A$5:$A$304,"&gt;="&amp;$F$3,'المخالفات والرسوم'!$A$5:$A$304,"&lt;"&amp;$H$3))</f>
        <v/>
      </c>
      <c r="F251" s="20">
        <f>IF($A251="","",SUMIFS('المخالفات والرسوم'!$H$5:$H$304,'المخالفات والرسوم'!$I$5:$I$304,$A251,'المخالفات والرسوم'!$E$5:$E$304,"مخالفة مرورية",'المخالفات والرسوم'!$A$5:$A$304,"&gt;="&amp;$F$3,'المخالفات والرسوم'!$A$5:$A$304,"&lt;"&amp;$H$3))</f>
        <v/>
      </c>
    </row>
    <row r="252">
      <c r="A252" s="12">
        <f>IF(INDEX('السائقون'!$A$5:$A$154,142)="","",INDEX('السائقون'!$A$5:$A$154,142))</f>
        <v/>
      </c>
      <c r="B252" s="26">
        <f>IF($A252="","",COUNTIFS('سجل الحركة'!$D$5:$D$1004,$A252,'سجل الحركة'!$A$5:$A$1004,"&gt;="&amp;$F$3,'سجل الحركة'!$A$5:$A$1004,"&lt;"&amp;$H$3))</f>
        <v/>
      </c>
      <c r="C252" s="15">
        <f>IF($A252="","",SUMIFS('سجل الحركة'!$N$5:$N$1004,'سجل الحركة'!$D$5:$D$1004,$A252,'سجل الحركة'!$A$5:$A$1004,"&gt;="&amp;$F$3,'سجل الحركة'!$A$5:$A$1004,"&lt;"&amp;$H$3))</f>
        <v/>
      </c>
      <c r="D252" s="26">
        <f>IF($A252="","",COUNTIFS('المخالفات والرسوم'!$I$5:$I$304,$A252,'المخالفات والرسوم'!$A$5:$A$304,"&gt;="&amp;$F$3,'المخالفات والرسوم'!$A$5:$A$304,"&lt;"&amp;$H$3))</f>
        <v/>
      </c>
      <c r="E252" s="20">
        <f>IF($A252="","",SUMIFS('المخالفات والرسوم'!$H$5:$H$304,'المخالفات والرسوم'!$I$5:$I$304,$A252,'المخالفات والرسوم'!$A$5:$A$304,"&gt;="&amp;$F$3,'المخالفات والرسوم'!$A$5:$A$304,"&lt;"&amp;$H$3))</f>
        <v/>
      </c>
      <c r="F252" s="20">
        <f>IF($A252="","",SUMIFS('المخالفات والرسوم'!$H$5:$H$304,'المخالفات والرسوم'!$I$5:$I$304,$A252,'المخالفات والرسوم'!$E$5:$E$304,"مخالفة مرورية",'المخالفات والرسوم'!$A$5:$A$304,"&gt;="&amp;$F$3,'المخالفات والرسوم'!$A$5:$A$304,"&lt;"&amp;$H$3))</f>
        <v/>
      </c>
    </row>
    <row r="253">
      <c r="A253" s="12">
        <f>IF(INDEX('السائقون'!$A$5:$A$154,143)="","",INDEX('السائقون'!$A$5:$A$154,143))</f>
        <v/>
      </c>
      <c r="B253" s="26">
        <f>IF($A253="","",COUNTIFS('سجل الحركة'!$D$5:$D$1004,$A253,'سجل الحركة'!$A$5:$A$1004,"&gt;="&amp;$F$3,'سجل الحركة'!$A$5:$A$1004,"&lt;"&amp;$H$3))</f>
        <v/>
      </c>
      <c r="C253" s="15">
        <f>IF($A253="","",SUMIFS('سجل الحركة'!$N$5:$N$1004,'سجل الحركة'!$D$5:$D$1004,$A253,'سجل الحركة'!$A$5:$A$1004,"&gt;="&amp;$F$3,'سجل الحركة'!$A$5:$A$1004,"&lt;"&amp;$H$3))</f>
        <v/>
      </c>
      <c r="D253" s="26">
        <f>IF($A253="","",COUNTIFS('المخالفات والرسوم'!$I$5:$I$304,$A253,'المخالفات والرسوم'!$A$5:$A$304,"&gt;="&amp;$F$3,'المخالفات والرسوم'!$A$5:$A$304,"&lt;"&amp;$H$3))</f>
        <v/>
      </c>
      <c r="E253" s="20">
        <f>IF($A253="","",SUMIFS('المخالفات والرسوم'!$H$5:$H$304,'المخالفات والرسوم'!$I$5:$I$304,$A253,'المخالفات والرسوم'!$A$5:$A$304,"&gt;="&amp;$F$3,'المخالفات والرسوم'!$A$5:$A$304,"&lt;"&amp;$H$3))</f>
        <v/>
      </c>
      <c r="F253" s="20">
        <f>IF($A253="","",SUMIFS('المخالفات والرسوم'!$H$5:$H$304,'المخالفات والرسوم'!$I$5:$I$304,$A253,'المخالفات والرسوم'!$E$5:$E$304,"مخالفة مرورية",'المخالفات والرسوم'!$A$5:$A$304,"&gt;="&amp;$F$3,'المخالفات والرسوم'!$A$5:$A$304,"&lt;"&amp;$H$3))</f>
        <v/>
      </c>
    </row>
    <row r="254">
      <c r="A254" s="12">
        <f>IF(INDEX('السائقون'!$A$5:$A$154,144)="","",INDEX('السائقون'!$A$5:$A$154,144))</f>
        <v/>
      </c>
      <c r="B254" s="26">
        <f>IF($A254="","",COUNTIFS('سجل الحركة'!$D$5:$D$1004,$A254,'سجل الحركة'!$A$5:$A$1004,"&gt;="&amp;$F$3,'سجل الحركة'!$A$5:$A$1004,"&lt;"&amp;$H$3))</f>
        <v/>
      </c>
      <c r="C254" s="15">
        <f>IF($A254="","",SUMIFS('سجل الحركة'!$N$5:$N$1004,'سجل الحركة'!$D$5:$D$1004,$A254,'سجل الحركة'!$A$5:$A$1004,"&gt;="&amp;$F$3,'سجل الحركة'!$A$5:$A$1004,"&lt;"&amp;$H$3))</f>
        <v/>
      </c>
      <c r="D254" s="26">
        <f>IF($A254="","",COUNTIFS('المخالفات والرسوم'!$I$5:$I$304,$A254,'المخالفات والرسوم'!$A$5:$A$304,"&gt;="&amp;$F$3,'المخالفات والرسوم'!$A$5:$A$304,"&lt;"&amp;$H$3))</f>
        <v/>
      </c>
      <c r="E254" s="20">
        <f>IF($A254="","",SUMIFS('المخالفات والرسوم'!$H$5:$H$304,'المخالفات والرسوم'!$I$5:$I$304,$A254,'المخالفات والرسوم'!$A$5:$A$304,"&gt;="&amp;$F$3,'المخالفات والرسوم'!$A$5:$A$304,"&lt;"&amp;$H$3))</f>
        <v/>
      </c>
      <c r="F254" s="20">
        <f>IF($A254="","",SUMIFS('المخالفات والرسوم'!$H$5:$H$304,'المخالفات والرسوم'!$I$5:$I$304,$A254,'المخالفات والرسوم'!$E$5:$E$304,"مخالفة مرورية",'المخالفات والرسوم'!$A$5:$A$304,"&gt;="&amp;$F$3,'المخالفات والرسوم'!$A$5:$A$304,"&lt;"&amp;$H$3))</f>
        <v/>
      </c>
    </row>
    <row r="255">
      <c r="A255" s="12">
        <f>IF(INDEX('السائقون'!$A$5:$A$154,145)="","",INDEX('السائقون'!$A$5:$A$154,145))</f>
        <v/>
      </c>
      <c r="B255" s="26">
        <f>IF($A255="","",COUNTIFS('سجل الحركة'!$D$5:$D$1004,$A255,'سجل الحركة'!$A$5:$A$1004,"&gt;="&amp;$F$3,'سجل الحركة'!$A$5:$A$1004,"&lt;"&amp;$H$3))</f>
        <v/>
      </c>
      <c r="C255" s="15">
        <f>IF($A255="","",SUMIFS('سجل الحركة'!$N$5:$N$1004,'سجل الحركة'!$D$5:$D$1004,$A255,'سجل الحركة'!$A$5:$A$1004,"&gt;="&amp;$F$3,'سجل الحركة'!$A$5:$A$1004,"&lt;"&amp;$H$3))</f>
        <v/>
      </c>
      <c r="D255" s="26">
        <f>IF($A255="","",COUNTIFS('المخالفات والرسوم'!$I$5:$I$304,$A255,'المخالفات والرسوم'!$A$5:$A$304,"&gt;="&amp;$F$3,'المخالفات والرسوم'!$A$5:$A$304,"&lt;"&amp;$H$3))</f>
        <v/>
      </c>
      <c r="E255" s="20">
        <f>IF($A255="","",SUMIFS('المخالفات والرسوم'!$H$5:$H$304,'المخالفات والرسوم'!$I$5:$I$304,$A255,'المخالفات والرسوم'!$A$5:$A$304,"&gt;="&amp;$F$3,'المخالفات والرسوم'!$A$5:$A$304,"&lt;"&amp;$H$3))</f>
        <v/>
      </c>
      <c r="F255" s="20">
        <f>IF($A255="","",SUMIFS('المخالفات والرسوم'!$H$5:$H$304,'المخالفات والرسوم'!$I$5:$I$304,$A255,'المخالفات والرسوم'!$E$5:$E$304,"مخالفة مرورية",'المخالفات والرسوم'!$A$5:$A$304,"&gt;="&amp;$F$3,'المخالفات والرسوم'!$A$5:$A$304,"&lt;"&amp;$H$3))</f>
        <v/>
      </c>
    </row>
    <row r="256">
      <c r="A256" s="12">
        <f>IF(INDEX('السائقون'!$A$5:$A$154,146)="","",INDEX('السائقون'!$A$5:$A$154,146))</f>
        <v/>
      </c>
      <c r="B256" s="26">
        <f>IF($A256="","",COUNTIFS('سجل الحركة'!$D$5:$D$1004,$A256,'سجل الحركة'!$A$5:$A$1004,"&gt;="&amp;$F$3,'سجل الحركة'!$A$5:$A$1004,"&lt;"&amp;$H$3))</f>
        <v/>
      </c>
      <c r="C256" s="15">
        <f>IF($A256="","",SUMIFS('سجل الحركة'!$N$5:$N$1004,'سجل الحركة'!$D$5:$D$1004,$A256,'سجل الحركة'!$A$5:$A$1004,"&gt;="&amp;$F$3,'سجل الحركة'!$A$5:$A$1004,"&lt;"&amp;$H$3))</f>
        <v/>
      </c>
      <c r="D256" s="26">
        <f>IF($A256="","",COUNTIFS('المخالفات والرسوم'!$I$5:$I$304,$A256,'المخالفات والرسوم'!$A$5:$A$304,"&gt;="&amp;$F$3,'المخالفات والرسوم'!$A$5:$A$304,"&lt;"&amp;$H$3))</f>
        <v/>
      </c>
      <c r="E256" s="20">
        <f>IF($A256="","",SUMIFS('المخالفات والرسوم'!$H$5:$H$304,'المخالفات والرسوم'!$I$5:$I$304,$A256,'المخالفات والرسوم'!$A$5:$A$304,"&gt;="&amp;$F$3,'المخالفات والرسوم'!$A$5:$A$304,"&lt;"&amp;$H$3))</f>
        <v/>
      </c>
      <c r="F256" s="20">
        <f>IF($A256="","",SUMIFS('المخالفات والرسوم'!$H$5:$H$304,'المخالفات والرسوم'!$I$5:$I$304,$A256,'المخالفات والرسوم'!$E$5:$E$304,"مخالفة مرورية",'المخالفات والرسوم'!$A$5:$A$304,"&gt;="&amp;$F$3,'المخالفات والرسوم'!$A$5:$A$304,"&lt;"&amp;$H$3))</f>
        <v/>
      </c>
    </row>
    <row r="257">
      <c r="A257" s="12">
        <f>IF(INDEX('السائقون'!$A$5:$A$154,147)="","",INDEX('السائقون'!$A$5:$A$154,147))</f>
        <v/>
      </c>
      <c r="B257" s="26">
        <f>IF($A257="","",COUNTIFS('سجل الحركة'!$D$5:$D$1004,$A257,'سجل الحركة'!$A$5:$A$1004,"&gt;="&amp;$F$3,'سجل الحركة'!$A$5:$A$1004,"&lt;"&amp;$H$3))</f>
        <v/>
      </c>
      <c r="C257" s="15">
        <f>IF($A257="","",SUMIFS('سجل الحركة'!$N$5:$N$1004,'سجل الحركة'!$D$5:$D$1004,$A257,'سجل الحركة'!$A$5:$A$1004,"&gt;="&amp;$F$3,'سجل الحركة'!$A$5:$A$1004,"&lt;"&amp;$H$3))</f>
        <v/>
      </c>
      <c r="D257" s="26">
        <f>IF($A257="","",COUNTIFS('المخالفات والرسوم'!$I$5:$I$304,$A257,'المخالفات والرسوم'!$A$5:$A$304,"&gt;="&amp;$F$3,'المخالفات والرسوم'!$A$5:$A$304,"&lt;"&amp;$H$3))</f>
        <v/>
      </c>
      <c r="E257" s="20">
        <f>IF($A257="","",SUMIFS('المخالفات والرسوم'!$H$5:$H$304,'المخالفات والرسوم'!$I$5:$I$304,$A257,'المخالفات والرسوم'!$A$5:$A$304,"&gt;="&amp;$F$3,'المخالفات والرسوم'!$A$5:$A$304,"&lt;"&amp;$H$3))</f>
        <v/>
      </c>
      <c r="F257" s="20">
        <f>IF($A257="","",SUMIFS('المخالفات والرسوم'!$H$5:$H$304,'المخالفات والرسوم'!$I$5:$I$304,$A257,'المخالفات والرسوم'!$E$5:$E$304,"مخالفة مرورية",'المخالفات والرسوم'!$A$5:$A$304,"&gt;="&amp;$F$3,'المخالفات والرسوم'!$A$5:$A$304,"&lt;"&amp;$H$3))</f>
        <v/>
      </c>
    </row>
    <row r="258">
      <c r="A258" s="12">
        <f>IF(INDEX('السائقون'!$A$5:$A$154,148)="","",INDEX('السائقون'!$A$5:$A$154,148))</f>
        <v/>
      </c>
      <c r="B258" s="26">
        <f>IF($A258="","",COUNTIFS('سجل الحركة'!$D$5:$D$1004,$A258,'سجل الحركة'!$A$5:$A$1004,"&gt;="&amp;$F$3,'سجل الحركة'!$A$5:$A$1004,"&lt;"&amp;$H$3))</f>
        <v/>
      </c>
      <c r="C258" s="15">
        <f>IF($A258="","",SUMIFS('سجل الحركة'!$N$5:$N$1004,'سجل الحركة'!$D$5:$D$1004,$A258,'سجل الحركة'!$A$5:$A$1004,"&gt;="&amp;$F$3,'سجل الحركة'!$A$5:$A$1004,"&lt;"&amp;$H$3))</f>
        <v/>
      </c>
      <c r="D258" s="26">
        <f>IF($A258="","",COUNTIFS('المخالفات والرسوم'!$I$5:$I$304,$A258,'المخالفات والرسوم'!$A$5:$A$304,"&gt;="&amp;$F$3,'المخالفات والرسوم'!$A$5:$A$304,"&lt;"&amp;$H$3))</f>
        <v/>
      </c>
      <c r="E258" s="20">
        <f>IF($A258="","",SUMIFS('المخالفات والرسوم'!$H$5:$H$304,'المخالفات والرسوم'!$I$5:$I$304,$A258,'المخالفات والرسوم'!$A$5:$A$304,"&gt;="&amp;$F$3,'المخالفات والرسوم'!$A$5:$A$304,"&lt;"&amp;$H$3))</f>
        <v/>
      </c>
      <c r="F258" s="20">
        <f>IF($A258="","",SUMIFS('المخالفات والرسوم'!$H$5:$H$304,'المخالفات والرسوم'!$I$5:$I$304,$A258,'المخالفات والرسوم'!$E$5:$E$304,"مخالفة مرورية",'المخالفات والرسوم'!$A$5:$A$304,"&gt;="&amp;$F$3,'المخالفات والرسوم'!$A$5:$A$304,"&lt;"&amp;$H$3))</f>
        <v/>
      </c>
    </row>
    <row r="259">
      <c r="A259" s="12">
        <f>IF(INDEX('السائقون'!$A$5:$A$154,149)="","",INDEX('السائقون'!$A$5:$A$154,149))</f>
        <v/>
      </c>
      <c r="B259" s="26">
        <f>IF($A259="","",COUNTIFS('سجل الحركة'!$D$5:$D$1004,$A259,'سجل الحركة'!$A$5:$A$1004,"&gt;="&amp;$F$3,'سجل الحركة'!$A$5:$A$1004,"&lt;"&amp;$H$3))</f>
        <v/>
      </c>
      <c r="C259" s="15">
        <f>IF($A259="","",SUMIFS('سجل الحركة'!$N$5:$N$1004,'سجل الحركة'!$D$5:$D$1004,$A259,'سجل الحركة'!$A$5:$A$1004,"&gt;="&amp;$F$3,'سجل الحركة'!$A$5:$A$1004,"&lt;"&amp;$H$3))</f>
        <v/>
      </c>
      <c r="D259" s="26">
        <f>IF($A259="","",COUNTIFS('المخالفات والرسوم'!$I$5:$I$304,$A259,'المخالفات والرسوم'!$A$5:$A$304,"&gt;="&amp;$F$3,'المخالفات والرسوم'!$A$5:$A$304,"&lt;"&amp;$H$3))</f>
        <v/>
      </c>
      <c r="E259" s="20">
        <f>IF($A259="","",SUMIFS('المخالفات والرسوم'!$H$5:$H$304,'المخالفات والرسوم'!$I$5:$I$304,$A259,'المخالفات والرسوم'!$A$5:$A$304,"&gt;="&amp;$F$3,'المخالفات والرسوم'!$A$5:$A$304,"&lt;"&amp;$H$3))</f>
        <v/>
      </c>
      <c r="F259" s="20">
        <f>IF($A259="","",SUMIFS('المخالفات والرسوم'!$H$5:$H$304,'المخالفات والرسوم'!$I$5:$I$304,$A259,'المخالفات والرسوم'!$E$5:$E$304,"مخالفة مرورية",'المخالفات والرسوم'!$A$5:$A$304,"&gt;="&amp;$F$3,'المخالفات والرسوم'!$A$5:$A$304,"&lt;"&amp;$H$3))</f>
        <v/>
      </c>
    </row>
    <row r="260">
      <c r="A260" s="12">
        <f>IF(INDEX('السائقون'!$A$5:$A$154,150)="","",INDEX('السائقون'!$A$5:$A$154,150))</f>
        <v/>
      </c>
      <c r="B260" s="26">
        <f>IF($A260="","",COUNTIFS('سجل الحركة'!$D$5:$D$1004,$A260,'سجل الحركة'!$A$5:$A$1004,"&gt;="&amp;$F$3,'سجل الحركة'!$A$5:$A$1004,"&lt;"&amp;$H$3))</f>
        <v/>
      </c>
      <c r="C260" s="15">
        <f>IF($A260="","",SUMIFS('سجل الحركة'!$N$5:$N$1004,'سجل الحركة'!$D$5:$D$1004,$A260,'سجل الحركة'!$A$5:$A$1004,"&gt;="&amp;$F$3,'سجل الحركة'!$A$5:$A$1004,"&lt;"&amp;$H$3))</f>
        <v/>
      </c>
      <c r="D260" s="26">
        <f>IF($A260="","",COUNTIFS('المخالفات والرسوم'!$I$5:$I$304,$A260,'المخالفات والرسوم'!$A$5:$A$304,"&gt;="&amp;$F$3,'المخالفات والرسوم'!$A$5:$A$304,"&lt;"&amp;$H$3))</f>
        <v/>
      </c>
      <c r="E260" s="20">
        <f>IF($A260="","",SUMIFS('المخالفات والرسوم'!$H$5:$H$304,'المخالفات والرسوم'!$I$5:$I$304,$A260,'المخالفات والرسوم'!$A$5:$A$304,"&gt;="&amp;$F$3,'المخالفات والرسوم'!$A$5:$A$304,"&lt;"&amp;$H$3))</f>
        <v/>
      </c>
      <c r="F260" s="20">
        <f>IF($A260="","",SUMIFS('المخالفات والرسوم'!$H$5:$H$304,'المخالفات والرسوم'!$I$5:$I$304,$A260,'المخالفات والرسوم'!$E$5:$E$304,"مخالفة مرورية",'المخالفات والرسوم'!$A$5:$A$304,"&gt;="&amp;$F$3,'المخالفات والرسوم'!$A$5:$A$304,"&lt;"&amp;$H$3))</f>
        <v/>
      </c>
    </row>
    <row r="261">
      <c r="A261" s="36" t="inlineStr">
        <is>
          <t>السائق غير محدد</t>
        </is>
      </c>
      <c r="B261" s="37" t="n"/>
      <c r="C261" s="38" t="n"/>
      <c r="D261" s="37">
        <f>COUNTIFS('المخالفات والرسوم'!$I$5:$I$304,"غير محدد - راجِع",'المخالفات والرسوم'!$A$5:$A$304,"&gt;="&amp;$F$3,'المخالفات والرسوم'!$A$5:$A$304,"&lt;"&amp;$H$3)</f>
        <v/>
      </c>
      <c r="E261" s="39">
        <f>SUMIFS('المخالفات والرسوم'!$H$5:$H$304,'المخالفات والرسوم'!$I$5:$I$304,"غير محدد - راجِع",'المخالفات والرسوم'!$A$5:$A$304,"&gt;="&amp;$F$3,'المخالفات والرسوم'!$A$5:$A$304,"&lt;"&amp;$H$3)</f>
        <v/>
      </c>
      <c r="F261" s="39">
        <f>SUMIFS('المخالفات والرسوم'!$H$5:$H$304,'المخالفات والرسوم'!$I$5:$I$304,"غير محدد - راجِع",'المخالفات والرسوم'!$E$5:$E$304,"مخالفة مرورية",'المخالفات والرسوم'!$A$5:$A$304,"&gt;="&amp;$F$3,'المخالفات والرسوم'!$A$5:$A$304,"&lt;"&amp;$H$3)</f>
        <v/>
      </c>
    </row>
  </sheetData>
  <mergeCells count="4">
    <mergeCell ref="A109:P109"/>
    <mergeCell ref="A1:P1"/>
    <mergeCell ref="A5:P5"/>
    <mergeCell ref="A2:P2"/>
  </mergeCells>
  <conditionalFormatting sqref="E7:E106">
    <cfRule type="expression" priority="1" dxfId="1" stopIfTrue="0">
      <formula>AND(E7&lt;&gt;"",E7&lt;&gt;0)</formula>
    </cfRule>
  </conditionalFormatting>
  <dataValidations count="2">
    <dataValidation sqref="B3" showDropDown="0" showInputMessage="0" showErrorMessage="1" allowBlank="1" errorTitle="تحقّق من القيمة" error="اختر قيمة من القائمة (أو أضفها أولاً إلى ورقة القوائم)." type="list" errorStyle="warning">
      <formula1>L_YEAR</formula1>
    </dataValidation>
    <dataValidation sqref="D3" showDropDown="0" showInputMessage="0" showErrorMessage="1" allowBlank="1" errorTitle="تحقّق من القيمة" error="اختر قيمة من القائمة (أو أضفها أولاً إلى ورقة القوائم)." type="list" errorStyle="warning">
      <formula1>L_MONTH</formula1>
    </dataValidation>
  </dataValidations>
  <pageMargins left="0.4" right="0.4" top="0.5" bottom="0.6" header="0.5" footer="0.5"/>
  <pageSetup orientation="landscape" paperSize="9" fitToHeight="0" fitToWidth="1"/>
  <headerFooter>
    <oddHeader/>
    <oddFooter>&amp;L&amp;8 CT Mobility · www.ct.ms&amp;R&amp;8 &amp;P /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Q104"/>
  <sheetViews>
    <sheetView rightToLeft="1" zoomScale="100"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8" customWidth="1" min="2" max="2"/>
    <col width="14" customWidth="1" min="3" max="3"/>
    <col width="9" customWidth="1" min="4" max="4"/>
    <col width="11" customWidth="1" min="5" max="5"/>
    <col width="20" customWidth="1" min="6" max="6"/>
    <col width="12" customWidth="1" min="7" max="7"/>
    <col width="14" customWidth="1" min="8" max="8"/>
    <col width="10" customWidth="1" min="9" max="9"/>
    <col width="14" customWidth="1" min="10" max="10"/>
    <col width="12" customWidth="1" min="11" max="11"/>
    <col width="11" customWidth="1" min="12" max="12"/>
    <col width="12" customWidth="1" min="13" max="13"/>
    <col width="11" customWidth="1" min="14" max="14"/>
    <col width="12" customWidth="1" min="15" max="15"/>
    <col width="13" customWidth="1" min="16" max="16"/>
    <col width="24" customWidth="1" min="17" max="17"/>
  </cols>
  <sheetData>
    <row r="1" ht="26" customHeight="1">
      <c r="A1" s="1" t="inlineStr">
        <is>
          <t>السيارات</t>
        </is>
      </c>
      <c r="B1" s="2" t="n"/>
      <c r="C1" s="2" t="n"/>
      <c r="D1" s="2" t="n"/>
      <c r="E1" s="2" t="n"/>
      <c r="F1" s="2" t="n"/>
      <c r="G1" s="2" t="n"/>
      <c r="H1" s="2" t="n"/>
      <c r="I1" s="2" t="n"/>
      <c r="J1" s="2" t="n"/>
      <c r="K1" s="2" t="n"/>
      <c r="L1" s="2" t="n"/>
      <c r="M1" s="2" t="n"/>
      <c r="N1" s="2" t="n"/>
      <c r="O1" s="2" t="n"/>
      <c r="P1" s="2" t="n"/>
      <c r="Q1" s="2" t="n"/>
    </row>
    <row r="2" ht="30" customHeight="1">
      <c r="A2" s="3" t="inlineStr">
        <is>
          <t>صف واحد لكل سيارة. الاسم المختصر هو ما تختاره في الأوراق الأخرى.   ·   CT Mobility · www.ct.ms</t>
        </is>
      </c>
    </row>
    <row r="4" ht="34" customHeight="1">
      <c r="A4" s="8" t="inlineStr">
        <is>
          <t>السيارة (اسم مختصر)</t>
        </is>
      </c>
      <c r="B4" s="8" t="inlineStr">
        <is>
          <t>النوع والطراز</t>
        </is>
      </c>
      <c r="C4" s="8" t="inlineStr">
        <is>
          <t>إمارة / دولة اللوحة</t>
        </is>
      </c>
      <c r="D4" s="8" t="inlineStr">
        <is>
          <t>رمز اللوحة</t>
        </is>
      </c>
      <c r="E4" s="8" t="inlineStr">
        <is>
          <t>رقم اللوحة</t>
        </is>
      </c>
      <c r="F4" s="9" t="inlineStr">
        <is>
          <t>اللوحة كاملة</t>
        </is>
      </c>
      <c r="G4" s="8" t="inlineStr">
        <is>
          <t>نوع الوقود</t>
        </is>
      </c>
      <c r="H4" s="8" t="inlineStr">
        <is>
          <t>رقم ملصق سالك</t>
        </is>
      </c>
      <c r="I4" s="8" t="inlineStr">
        <is>
          <t>مسجّلة في درب</t>
        </is>
      </c>
      <c r="J4" s="8" t="inlineStr">
        <is>
          <t>رقم بطاقة الوقود</t>
        </is>
      </c>
      <c r="K4" s="8" t="inlineStr">
        <is>
          <t>انتهاء الملكية</t>
        </is>
      </c>
      <c r="L4" s="9" t="inlineStr">
        <is>
          <t>أيام حتى انتهاء الملكية</t>
        </is>
      </c>
      <c r="M4" s="8" t="inlineStr">
        <is>
          <t>انتهاء التأمين</t>
        </is>
      </c>
      <c r="N4" s="9" t="inlineStr">
        <is>
          <t>أيام حتى انتهاء التأمين</t>
        </is>
      </c>
      <c r="O4" s="8" t="inlineStr">
        <is>
          <t>العداد عند البدء (كم)</t>
        </is>
      </c>
      <c r="P4" s="8" t="inlineStr">
        <is>
          <t>الحالة</t>
        </is>
      </c>
      <c r="Q4" s="8" t="inlineStr">
        <is>
          <t>ملاحظات</t>
        </is>
      </c>
    </row>
    <row r="5">
      <c r="A5" s="11" t="inlineStr">
        <is>
          <t>مثال - سيارة 1</t>
        </is>
      </c>
      <c r="B5" s="11" t="inlineStr">
        <is>
          <t>تويوتا كورولا</t>
        </is>
      </c>
      <c r="C5" s="11" t="inlineStr">
        <is>
          <t>دبي</t>
        </is>
      </c>
      <c r="D5" s="11" t="inlineStr">
        <is>
          <t>A</t>
        </is>
      </c>
      <c r="E5" s="11" t="inlineStr">
        <is>
          <t>12345</t>
        </is>
      </c>
      <c r="F5" s="12">
        <f>IF(E5="","",TRIM(C5&amp;" "&amp;D5&amp;" "&amp;E5))</f>
        <v/>
      </c>
      <c r="G5" s="11" t="inlineStr">
        <is>
          <t>بنزين</t>
        </is>
      </c>
      <c r="H5" s="11" t="inlineStr"/>
      <c r="I5" s="11" t="inlineStr">
        <is>
          <t>نعم</t>
        </is>
      </c>
      <c r="J5" s="11" t="inlineStr"/>
      <c r="K5" s="10" t="n">
        <v>46477</v>
      </c>
      <c r="L5" s="26">
        <f>IF(K5="","",K5-TODAY())</f>
        <v/>
      </c>
      <c r="M5" s="10" t="n">
        <v>46477</v>
      </c>
      <c r="N5" s="26">
        <f>IF(M5="","",M5-TODAY())</f>
        <v/>
      </c>
      <c r="O5" s="14" t="n">
        <v>45210</v>
      </c>
      <c r="P5" s="11" t="inlineStr">
        <is>
          <t>في الخدمة</t>
        </is>
      </c>
      <c r="Q5" s="11" t="inlineStr">
        <is>
          <t>صف مثال: احذفه</t>
        </is>
      </c>
    </row>
    <row r="6">
      <c r="A6" s="11" t="inlineStr">
        <is>
          <t>مثال - سيارة 2</t>
        </is>
      </c>
      <c r="B6" s="11" t="inlineStr">
        <is>
          <t>نيسان صني</t>
        </is>
      </c>
      <c r="C6" s="11" t="inlineStr">
        <is>
          <t>أبوظبي</t>
        </is>
      </c>
      <c r="D6" s="11" t="inlineStr">
        <is>
          <t>16</t>
        </is>
      </c>
      <c r="E6" s="11" t="inlineStr">
        <is>
          <t>54321</t>
        </is>
      </c>
      <c r="F6" s="12">
        <f>IF(E6="","",TRIM(C6&amp;" "&amp;D6&amp;" "&amp;E6))</f>
        <v/>
      </c>
      <c r="G6" s="11" t="inlineStr">
        <is>
          <t>بنزين</t>
        </is>
      </c>
      <c r="H6" s="11" t="inlineStr"/>
      <c r="I6" s="11" t="inlineStr">
        <is>
          <t>نعم</t>
        </is>
      </c>
      <c r="J6" s="11" t="inlineStr"/>
      <c r="K6" s="10" t="n">
        <v>46402</v>
      </c>
      <c r="L6" s="26">
        <f>IF(K6="","",K6-TODAY())</f>
        <v/>
      </c>
      <c r="M6" s="10" t="n">
        <v>46402</v>
      </c>
      <c r="N6" s="26">
        <f>IF(M6="","",M6-TODAY())</f>
        <v/>
      </c>
      <c r="O6" s="14" t="n">
        <v>23100</v>
      </c>
      <c r="P6" s="11" t="inlineStr">
        <is>
          <t>في الخدمة</t>
        </is>
      </c>
      <c r="Q6" s="11" t="inlineStr">
        <is>
          <t>صف مثال: احذفه</t>
        </is>
      </c>
    </row>
    <row r="7">
      <c r="A7" s="11" t="n"/>
      <c r="B7" s="11" t="n"/>
      <c r="C7" s="11" t="n"/>
      <c r="D7" s="11" t="n"/>
      <c r="E7" s="11" t="n"/>
      <c r="F7" s="12">
        <f>IF(E7="","",TRIM(C7&amp;" "&amp;D7&amp;" "&amp;E7))</f>
        <v/>
      </c>
      <c r="G7" s="11" t="n"/>
      <c r="H7" s="11" t="n"/>
      <c r="I7" s="11" t="n"/>
      <c r="J7" s="11" t="n"/>
      <c r="K7" s="10" t="n"/>
      <c r="L7" s="26">
        <f>IF(K7="","",K7-TODAY())</f>
        <v/>
      </c>
      <c r="M7" s="10" t="n"/>
      <c r="N7" s="26">
        <f>IF(M7="","",M7-TODAY())</f>
        <v/>
      </c>
      <c r="O7" s="14" t="n"/>
      <c r="P7" s="11" t="n"/>
      <c r="Q7" s="11" t="n"/>
    </row>
    <row r="8">
      <c r="A8" s="11" t="n"/>
      <c r="B8" s="11" t="n"/>
      <c r="C8" s="11" t="n"/>
      <c r="D8" s="11" t="n"/>
      <c r="E8" s="11" t="n"/>
      <c r="F8" s="12">
        <f>IF(E8="","",TRIM(C8&amp;" "&amp;D8&amp;" "&amp;E8))</f>
        <v/>
      </c>
      <c r="G8" s="11" t="n"/>
      <c r="H8" s="11" t="n"/>
      <c r="I8" s="11" t="n"/>
      <c r="J8" s="11" t="n"/>
      <c r="K8" s="10" t="n"/>
      <c r="L8" s="26">
        <f>IF(K8="","",K8-TODAY())</f>
        <v/>
      </c>
      <c r="M8" s="10" t="n"/>
      <c r="N8" s="26">
        <f>IF(M8="","",M8-TODAY())</f>
        <v/>
      </c>
      <c r="O8" s="14" t="n"/>
      <c r="P8" s="11" t="n"/>
      <c r="Q8" s="11" t="n"/>
    </row>
    <row r="9">
      <c r="A9" s="11" t="n"/>
      <c r="B9" s="11" t="n"/>
      <c r="C9" s="11" t="n"/>
      <c r="D9" s="11" t="n"/>
      <c r="E9" s="11" t="n"/>
      <c r="F9" s="12">
        <f>IF(E9="","",TRIM(C9&amp;" "&amp;D9&amp;" "&amp;E9))</f>
        <v/>
      </c>
      <c r="G9" s="11" t="n"/>
      <c r="H9" s="11" t="n"/>
      <c r="I9" s="11" t="n"/>
      <c r="J9" s="11" t="n"/>
      <c r="K9" s="10" t="n"/>
      <c r="L9" s="26">
        <f>IF(K9="","",K9-TODAY())</f>
        <v/>
      </c>
      <c r="M9" s="10" t="n"/>
      <c r="N9" s="26">
        <f>IF(M9="","",M9-TODAY())</f>
        <v/>
      </c>
      <c r="O9" s="14" t="n"/>
      <c r="P9" s="11" t="n"/>
      <c r="Q9" s="11" t="n"/>
    </row>
    <row r="10">
      <c r="A10" s="11" t="n"/>
      <c r="B10" s="11" t="n"/>
      <c r="C10" s="11" t="n"/>
      <c r="D10" s="11" t="n"/>
      <c r="E10" s="11" t="n"/>
      <c r="F10" s="12">
        <f>IF(E10="","",TRIM(C10&amp;" "&amp;D10&amp;" "&amp;E10))</f>
        <v/>
      </c>
      <c r="G10" s="11" t="n"/>
      <c r="H10" s="11" t="n"/>
      <c r="I10" s="11" t="n"/>
      <c r="J10" s="11" t="n"/>
      <c r="K10" s="10" t="n"/>
      <c r="L10" s="26">
        <f>IF(K10="","",K10-TODAY())</f>
        <v/>
      </c>
      <c r="M10" s="10" t="n"/>
      <c r="N10" s="26">
        <f>IF(M10="","",M10-TODAY())</f>
        <v/>
      </c>
      <c r="O10" s="14" t="n"/>
      <c r="P10" s="11" t="n"/>
      <c r="Q10" s="11" t="n"/>
    </row>
    <row r="11">
      <c r="A11" s="11" t="n"/>
      <c r="B11" s="11" t="n"/>
      <c r="C11" s="11" t="n"/>
      <c r="D11" s="11" t="n"/>
      <c r="E11" s="11" t="n"/>
      <c r="F11" s="12">
        <f>IF(E11="","",TRIM(C11&amp;" "&amp;D11&amp;" "&amp;E11))</f>
        <v/>
      </c>
      <c r="G11" s="11" t="n"/>
      <c r="H11" s="11" t="n"/>
      <c r="I11" s="11" t="n"/>
      <c r="J11" s="11" t="n"/>
      <c r="K11" s="10" t="n"/>
      <c r="L11" s="26">
        <f>IF(K11="","",K11-TODAY())</f>
        <v/>
      </c>
      <c r="M11" s="10" t="n"/>
      <c r="N11" s="26">
        <f>IF(M11="","",M11-TODAY())</f>
        <v/>
      </c>
      <c r="O11" s="14" t="n"/>
      <c r="P11" s="11" t="n"/>
      <c r="Q11" s="11" t="n"/>
    </row>
    <row r="12">
      <c r="A12" s="11" t="n"/>
      <c r="B12" s="11" t="n"/>
      <c r="C12" s="11" t="n"/>
      <c r="D12" s="11" t="n"/>
      <c r="E12" s="11" t="n"/>
      <c r="F12" s="12">
        <f>IF(E12="","",TRIM(C12&amp;" "&amp;D12&amp;" "&amp;E12))</f>
        <v/>
      </c>
      <c r="G12" s="11" t="n"/>
      <c r="H12" s="11" t="n"/>
      <c r="I12" s="11" t="n"/>
      <c r="J12" s="11" t="n"/>
      <c r="K12" s="10" t="n"/>
      <c r="L12" s="26">
        <f>IF(K12="","",K12-TODAY())</f>
        <v/>
      </c>
      <c r="M12" s="10" t="n"/>
      <c r="N12" s="26">
        <f>IF(M12="","",M12-TODAY())</f>
        <v/>
      </c>
      <c r="O12" s="14" t="n"/>
      <c r="P12" s="11" t="n"/>
      <c r="Q12" s="11" t="n"/>
    </row>
    <row r="13">
      <c r="A13" s="11" t="n"/>
      <c r="B13" s="11" t="n"/>
      <c r="C13" s="11" t="n"/>
      <c r="D13" s="11" t="n"/>
      <c r="E13" s="11" t="n"/>
      <c r="F13" s="12">
        <f>IF(E13="","",TRIM(C13&amp;" "&amp;D13&amp;" "&amp;E13))</f>
        <v/>
      </c>
      <c r="G13" s="11" t="n"/>
      <c r="H13" s="11" t="n"/>
      <c r="I13" s="11" t="n"/>
      <c r="J13" s="11" t="n"/>
      <c r="K13" s="10" t="n"/>
      <c r="L13" s="26">
        <f>IF(K13="","",K13-TODAY())</f>
        <v/>
      </c>
      <c r="M13" s="10" t="n"/>
      <c r="N13" s="26">
        <f>IF(M13="","",M13-TODAY())</f>
        <v/>
      </c>
      <c r="O13" s="14" t="n"/>
      <c r="P13" s="11" t="n"/>
      <c r="Q13" s="11" t="n"/>
    </row>
    <row r="14">
      <c r="A14" s="11" t="n"/>
      <c r="B14" s="11" t="n"/>
      <c r="C14" s="11" t="n"/>
      <c r="D14" s="11" t="n"/>
      <c r="E14" s="11" t="n"/>
      <c r="F14" s="12">
        <f>IF(E14="","",TRIM(C14&amp;" "&amp;D14&amp;" "&amp;E14))</f>
        <v/>
      </c>
      <c r="G14" s="11" t="n"/>
      <c r="H14" s="11" t="n"/>
      <c r="I14" s="11" t="n"/>
      <c r="J14" s="11" t="n"/>
      <c r="K14" s="10" t="n"/>
      <c r="L14" s="26">
        <f>IF(K14="","",K14-TODAY())</f>
        <v/>
      </c>
      <c r="M14" s="10" t="n"/>
      <c r="N14" s="26">
        <f>IF(M14="","",M14-TODAY())</f>
        <v/>
      </c>
      <c r="O14" s="14" t="n"/>
      <c r="P14" s="11" t="n"/>
      <c r="Q14" s="11" t="n"/>
    </row>
    <row r="15">
      <c r="A15" s="11" t="n"/>
      <c r="B15" s="11" t="n"/>
      <c r="C15" s="11" t="n"/>
      <c r="D15" s="11" t="n"/>
      <c r="E15" s="11" t="n"/>
      <c r="F15" s="12">
        <f>IF(E15="","",TRIM(C15&amp;" "&amp;D15&amp;" "&amp;E15))</f>
        <v/>
      </c>
      <c r="G15" s="11" t="n"/>
      <c r="H15" s="11" t="n"/>
      <c r="I15" s="11" t="n"/>
      <c r="J15" s="11" t="n"/>
      <c r="K15" s="10" t="n"/>
      <c r="L15" s="26">
        <f>IF(K15="","",K15-TODAY())</f>
        <v/>
      </c>
      <c r="M15" s="10" t="n"/>
      <c r="N15" s="26">
        <f>IF(M15="","",M15-TODAY())</f>
        <v/>
      </c>
      <c r="O15" s="14" t="n"/>
      <c r="P15" s="11" t="n"/>
      <c r="Q15" s="11" t="n"/>
    </row>
    <row r="16">
      <c r="A16" s="11" t="n"/>
      <c r="B16" s="11" t="n"/>
      <c r="C16" s="11" t="n"/>
      <c r="D16" s="11" t="n"/>
      <c r="E16" s="11" t="n"/>
      <c r="F16" s="12">
        <f>IF(E16="","",TRIM(C16&amp;" "&amp;D16&amp;" "&amp;E16))</f>
        <v/>
      </c>
      <c r="G16" s="11" t="n"/>
      <c r="H16" s="11" t="n"/>
      <c r="I16" s="11" t="n"/>
      <c r="J16" s="11" t="n"/>
      <c r="K16" s="10" t="n"/>
      <c r="L16" s="26">
        <f>IF(K16="","",K16-TODAY())</f>
        <v/>
      </c>
      <c r="M16" s="10" t="n"/>
      <c r="N16" s="26">
        <f>IF(M16="","",M16-TODAY())</f>
        <v/>
      </c>
      <c r="O16" s="14" t="n"/>
      <c r="P16" s="11" t="n"/>
      <c r="Q16" s="11" t="n"/>
    </row>
    <row r="17">
      <c r="A17" s="11" t="n"/>
      <c r="B17" s="11" t="n"/>
      <c r="C17" s="11" t="n"/>
      <c r="D17" s="11" t="n"/>
      <c r="E17" s="11" t="n"/>
      <c r="F17" s="12">
        <f>IF(E17="","",TRIM(C17&amp;" "&amp;D17&amp;" "&amp;E17))</f>
        <v/>
      </c>
      <c r="G17" s="11" t="n"/>
      <c r="H17" s="11" t="n"/>
      <c r="I17" s="11" t="n"/>
      <c r="J17" s="11" t="n"/>
      <c r="K17" s="10" t="n"/>
      <c r="L17" s="26">
        <f>IF(K17="","",K17-TODAY())</f>
        <v/>
      </c>
      <c r="M17" s="10" t="n"/>
      <c r="N17" s="26">
        <f>IF(M17="","",M17-TODAY())</f>
        <v/>
      </c>
      <c r="O17" s="14" t="n"/>
      <c r="P17" s="11" t="n"/>
      <c r="Q17" s="11" t="n"/>
    </row>
    <row r="18">
      <c r="A18" s="11" t="n"/>
      <c r="B18" s="11" t="n"/>
      <c r="C18" s="11" t="n"/>
      <c r="D18" s="11" t="n"/>
      <c r="E18" s="11" t="n"/>
      <c r="F18" s="12">
        <f>IF(E18="","",TRIM(C18&amp;" "&amp;D18&amp;" "&amp;E18))</f>
        <v/>
      </c>
      <c r="G18" s="11" t="n"/>
      <c r="H18" s="11" t="n"/>
      <c r="I18" s="11" t="n"/>
      <c r="J18" s="11" t="n"/>
      <c r="K18" s="10" t="n"/>
      <c r="L18" s="26">
        <f>IF(K18="","",K18-TODAY())</f>
        <v/>
      </c>
      <c r="M18" s="10" t="n"/>
      <c r="N18" s="26">
        <f>IF(M18="","",M18-TODAY())</f>
        <v/>
      </c>
      <c r="O18" s="14" t="n"/>
      <c r="P18" s="11" t="n"/>
      <c r="Q18" s="11" t="n"/>
    </row>
    <row r="19">
      <c r="A19" s="11" t="n"/>
      <c r="B19" s="11" t="n"/>
      <c r="C19" s="11" t="n"/>
      <c r="D19" s="11" t="n"/>
      <c r="E19" s="11" t="n"/>
      <c r="F19" s="12">
        <f>IF(E19="","",TRIM(C19&amp;" "&amp;D19&amp;" "&amp;E19))</f>
        <v/>
      </c>
      <c r="G19" s="11" t="n"/>
      <c r="H19" s="11" t="n"/>
      <c r="I19" s="11" t="n"/>
      <c r="J19" s="11" t="n"/>
      <c r="K19" s="10" t="n"/>
      <c r="L19" s="26">
        <f>IF(K19="","",K19-TODAY())</f>
        <v/>
      </c>
      <c r="M19" s="10" t="n"/>
      <c r="N19" s="26">
        <f>IF(M19="","",M19-TODAY())</f>
        <v/>
      </c>
      <c r="O19" s="14" t="n"/>
      <c r="P19" s="11" t="n"/>
      <c r="Q19" s="11" t="n"/>
    </row>
    <row r="20">
      <c r="A20" s="11" t="n"/>
      <c r="B20" s="11" t="n"/>
      <c r="C20" s="11" t="n"/>
      <c r="D20" s="11" t="n"/>
      <c r="E20" s="11" t="n"/>
      <c r="F20" s="12">
        <f>IF(E20="","",TRIM(C20&amp;" "&amp;D20&amp;" "&amp;E20))</f>
        <v/>
      </c>
      <c r="G20" s="11" t="n"/>
      <c r="H20" s="11" t="n"/>
      <c r="I20" s="11" t="n"/>
      <c r="J20" s="11" t="n"/>
      <c r="K20" s="10" t="n"/>
      <c r="L20" s="26">
        <f>IF(K20="","",K20-TODAY())</f>
        <v/>
      </c>
      <c r="M20" s="10" t="n"/>
      <c r="N20" s="26">
        <f>IF(M20="","",M20-TODAY())</f>
        <v/>
      </c>
      <c r="O20" s="14" t="n"/>
      <c r="P20" s="11" t="n"/>
      <c r="Q20" s="11" t="n"/>
    </row>
    <row r="21">
      <c r="A21" s="11" t="n"/>
      <c r="B21" s="11" t="n"/>
      <c r="C21" s="11" t="n"/>
      <c r="D21" s="11" t="n"/>
      <c r="E21" s="11" t="n"/>
      <c r="F21" s="12">
        <f>IF(E21="","",TRIM(C21&amp;" "&amp;D21&amp;" "&amp;E21))</f>
        <v/>
      </c>
      <c r="G21" s="11" t="n"/>
      <c r="H21" s="11" t="n"/>
      <c r="I21" s="11" t="n"/>
      <c r="J21" s="11" t="n"/>
      <c r="K21" s="10" t="n"/>
      <c r="L21" s="26">
        <f>IF(K21="","",K21-TODAY())</f>
        <v/>
      </c>
      <c r="M21" s="10" t="n"/>
      <c r="N21" s="26">
        <f>IF(M21="","",M21-TODAY())</f>
        <v/>
      </c>
      <c r="O21" s="14" t="n"/>
      <c r="P21" s="11" t="n"/>
      <c r="Q21" s="11" t="n"/>
    </row>
    <row r="22">
      <c r="A22" s="11" t="n"/>
      <c r="B22" s="11" t="n"/>
      <c r="C22" s="11" t="n"/>
      <c r="D22" s="11" t="n"/>
      <c r="E22" s="11" t="n"/>
      <c r="F22" s="12">
        <f>IF(E22="","",TRIM(C22&amp;" "&amp;D22&amp;" "&amp;E22))</f>
        <v/>
      </c>
      <c r="G22" s="11" t="n"/>
      <c r="H22" s="11" t="n"/>
      <c r="I22" s="11" t="n"/>
      <c r="J22" s="11" t="n"/>
      <c r="K22" s="10" t="n"/>
      <c r="L22" s="26">
        <f>IF(K22="","",K22-TODAY())</f>
        <v/>
      </c>
      <c r="M22" s="10" t="n"/>
      <c r="N22" s="26">
        <f>IF(M22="","",M22-TODAY())</f>
        <v/>
      </c>
      <c r="O22" s="14" t="n"/>
      <c r="P22" s="11" t="n"/>
      <c r="Q22" s="11" t="n"/>
    </row>
    <row r="23">
      <c r="A23" s="11" t="n"/>
      <c r="B23" s="11" t="n"/>
      <c r="C23" s="11" t="n"/>
      <c r="D23" s="11" t="n"/>
      <c r="E23" s="11" t="n"/>
      <c r="F23" s="12">
        <f>IF(E23="","",TRIM(C23&amp;" "&amp;D23&amp;" "&amp;E23))</f>
        <v/>
      </c>
      <c r="G23" s="11" t="n"/>
      <c r="H23" s="11" t="n"/>
      <c r="I23" s="11" t="n"/>
      <c r="J23" s="11" t="n"/>
      <c r="K23" s="10" t="n"/>
      <c r="L23" s="26">
        <f>IF(K23="","",K23-TODAY())</f>
        <v/>
      </c>
      <c r="M23" s="10" t="n"/>
      <c r="N23" s="26">
        <f>IF(M23="","",M23-TODAY())</f>
        <v/>
      </c>
      <c r="O23" s="14" t="n"/>
      <c r="P23" s="11" t="n"/>
      <c r="Q23" s="11" t="n"/>
    </row>
    <row r="24">
      <c r="A24" s="11" t="n"/>
      <c r="B24" s="11" t="n"/>
      <c r="C24" s="11" t="n"/>
      <c r="D24" s="11" t="n"/>
      <c r="E24" s="11" t="n"/>
      <c r="F24" s="12">
        <f>IF(E24="","",TRIM(C24&amp;" "&amp;D24&amp;" "&amp;E24))</f>
        <v/>
      </c>
      <c r="G24" s="11" t="n"/>
      <c r="H24" s="11" t="n"/>
      <c r="I24" s="11" t="n"/>
      <c r="J24" s="11" t="n"/>
      <c r="K24" s="10" t="n"/>
      <c r="L24" s="26">
        <f>IF(K24="","",K24-TODAY())</f>
        <v/>
      </c>
      <c r="M24" s="10" t="n"/>
      <c r="N24" s="26">
        <f>IF(M24="","",M24-TODAY())</f>
        <v/>
      </c>
      <c r="O24" s="14" t="n"/>
      <c r="P24" s="11" t="n"/>
      <c r="Q24" s="11" t="n"/>
    </row>
    <row r="25">
      <c r="A25" s="11" t="n"/>
      <c r="B25" s="11" t="n"/>
      <c r="C25" s="11" t="n"/>
      <c r="D25" s="11" t="n"/>
      <c r="E25" s="11" t="n"/>
      <c r="F25" s="12">
        <f>IF(E25="","",TRIM(C25&amp;" "&amp;D25&amp;" "&amp;E25))</f>
        <v/>
      </c>
      <c r="G25" s="11" t="n"/>
      <c r="H25" s="11" t="n"/>
      <c r="I25" s="11" t="n"/>
      <c r="J25" s="11" t="n"/>
      <c r="K25" s="10" t="n"/>
      <c r="L25" s="26">
        <f>IF(K25="","",K25-TODAY())</f>
        <v/>
      </c>
      <c r="M25" s="10" t="n"/>
      <c r="N25" s="26">
        <f>IF(M25="","",M25-TODAY())</f>
        <v/>
      </c>
      <c r="O25" s="14" t="n"/>
      <c r="P25" s="11" t="n"/>
      <c r="Q25" s="11" t="n"/>
    </row>
    <row r="26">
      <c r="A26" s="11" t="n"/>
      <c r="B26" s="11" t="n"/>
      <c r="C26" s="11" t="n"/>
      <c r="D26" s="11" t="n"/>
      <c r="E26" s="11" t="n"/>
      <c r="F26" s="12">
        <f>IF(E26="","",TRIM(C26&amp;" "&amp;D26&amp;" "&amp;E26))</f>
        <v/>
      </c>
      <c r="G26" s="11" t="n"/>
      <c r="H26" s="11" t="n"/>
      <c r="I26" s="11" t="n"/>
      <c r="J26" s="11" t="n"/>
      <c r="K26" s="10" t="n"/>
      <c r="L26" s="26">
        <f>IF(K26="","",K26-TODAY())</f>
        <v/>
      </c>
      <c r="M26" s="10" t="n"/>
      <c r="N26" s="26">
        <f>IF(M26="","",M26-TODAY())</f>
        <v/>
      </c>
      <c r="O26" s="14" t="n"/>
      <c r="P26" s="11" t="n"/>
      <c r="Q26" s="11" t="n"/>
    </row>
    <row r="27">
      <c r="A27" s="11" t="n"/>
      <c r="B27" s="11" t="n"/>
      <c r="C27" s="11" t="n"/>
      <c r="D27" s="11" t="n"/>
      <c r="E27" s="11" t="n"/>
      <c r="F27" s="12">
        <f>IF(E27="","",TRIM(C27&amp;" "&amp;D27&amp;" "&amp;E27))</f>
        <v/>
      </c>
      <c r="G27" s="11" t="n"/>
      <c r="H27" s="11" t="n"/>
      <c r="I27" s="11" t="n"/>
      <c r="J27" s="11" t="n"/>
      <c r="K27" s="10" t="n"/>
      <c r="L27" s="26">
        <f>IF(K27="","",K27-TODAY())</f>
        <v/>
      </c>
      <c r="M27" s="10" t="n"/>
      <c r="N27" s="26">
        <f>IF(M27="","",M27-TODAY())</f>
        <v/>
      </c>
      <c r="O27" s="14" t="n"/>
      <c r="P27" s="11" t="n"/>
      <c r="Q27" s="11" t="n"/>
    </row>
    <row r="28">
      <c r="A28" s="11" t="n"/>
      <c r="B28" s="11" t="n"/>
      <c r="C28" s="11" t="n"/>
      <c r="D28" s="11" t="n"/>
      <c r="E28" s="11" t="n"/>
      <c r="F28" s="12">
        <f>IF(E28="","",TRIM(C28&amp;" "&amp;D28&amp;" "&amp;E28))</f>
        <v/>
      </c>
      <c r="G28" s="11" t="n"/>
      <c r="H28" s="11" t="n"/>
      <c r="I28" s="11" t="n"/>
      <c r="J28" s="11" t="n"/>
      <c r="K28" s="10" t="n"/>
      <c r="L28" s="26">
        <f>IF(K28="","",K28-TODAY())</f>
        <v/>
      </c>
      <c r="M28" s="10" t="n"/>
      <c r="N28" s="26">
        <f>IF(M28="","",M28-TODAY())</f>
        <v/>
      </c>
      <c r="O28" s="14" t="n"/>
      <c r="P28" s="11" t="n"/>
      <c r="Q28" s="11" t="n"/>
    </row>
    <row r="29">
      <c r="A29" s="11" t="n"/>
      <c r="B29" s="11" t="n"/>
      <c r="C29" s="11" t="n"/>
      <c r="D29" s="11" t="n"/>
      <c r="E29" s="11" t="n"/>
      <c r="F29" s="12">
        <f>IF(E29="","",TRIM(C29&amp;" "&amp;D29&amp;" "&amp;E29))</f>
        <v/>
      </c>
      <c r="G29" s="11" t="n"/>
      <c r="H29" s="11" t="n"/>
      <c r="I29" s="11" t="n"/>
      <c r="J29" s="11" t="n"/>
      <c r="K29" s="10" t="n"/>
      <c r="L29" s="26">
        <f>IF(K29="","",K29-TODAY())</f>
        <v/>
      </c>
      <c r="M29" s="10" t="n"/>
      <c r="N29" s="26">
        <f>IF(M29="","",M29-TODAY())</f>
        <v/>
      </c>
      <c r="O29" s="14" t="n"/>
      <c r="P29" s="11" t="n"/>
      <c r="Q29" s="11" t="n"/>
    </row>
    <row r="30">
      <c r="A30" s="11" t="n"/>
      <c r="B30" s="11" t="n"/>
      <c r="C30" s="11" t="n"/>
      <c r="D30" s="11" t="n"/>
      <c r="E30" s="11" t="n"/>
      <c r="F30" s="12">
        <f>IF(E30="","",TRIM(C30&amp;" "&amp;D30&amp;" "&amp;E30))</f>
        <v/>
      </c>
      <c r="G30" s="11" t="n"/>
      <c r="H30" s="11" t="n"/>
      <c r="I30" s="11" t="n"/>
      <c r="J30" s="11" t="n"/>
      <c r="K30" s="10" t="n"/>
      <c r="L30" s="26">
        <f>IF(K30="","",K30-TODAY())</f>
        <v/>
      </c>
      <c r="M30" s="10" t="n"/>
      <c r="N30" s="26">
        <f>IF(M30="","",M30-TODAY())</f>
        <v/>
      </c>
      <c r="O30" s="14" t="n"/>
      <c r="P30" s="11" t="n"/>
      <c r="Q30" s="11" t="n"/>
    </row>
    <row r="31">
      <c r="A31" s="11" t="n"/>
      <c r="B31" s="11" t="n"/>
      <c r="C31" s="11" t="n"/>
      <c r="D31" s="11" t="n"/>
      <c r="E31" s="11" t="n"/>
      <c r="F31" s="12">
        <f>IF(E31="","",TRIM(C31&amp;" "&amp;D31&amp;" "&amp;E31))</f>
        <v/>
      </c>
      <c r="G31" s="11" t="n"/>
      <c r="H31" s="11" t="n"/>
      <c r="I31" s="11" t="n"/>
      <c r="J31" s="11" t="n"/>
      <c r="K31" s="10" t="n"/>
      <c r="L31" s="26">
        <f>IF(K31="","",K31-TODAY())</f>
        <v/>
      </c>
      <c r="M31" s="10" t="n"/>
      <c r="N31" s="26">
        <f>IF(M31="","",M31-TODAY())</f>
        <v/>
      </c>
      <c r="O31" s="14" t="n"/>
      <c r="P31" s="11" t="n"/>
      <c r="Q31" s="11" t="n"/>
    </row>
    <row r="32">
      <c r="A32" s="11" t="n"/>
      <c r="B32" s="11" t="n"/>
      <c r="C32" s="11" t="n"/>
      <c r="D32" s="11" t="n"/>
      <c r="E32" s="11" t="n"/>
      <c r="F32" s="12">
        <f>IF(E32="","",TRIM(C32&amp;" "&amp;D32&amp;" "&amp;E32))</f>
        <v/>
      </c>
      <c r="G32" s="11" t="n"/>
      <c r="H32" s="11" t="n"/>
      <c r="I32" s="11" t="n"/>
      <c r="J32" s="11" t="n"/>
      <c r="K32" s="10" t="n"/>
      <c r="L32" s="26">
        <f>IF(K32="","",K32-TODAY())</f>
        <v/>
      </c>
      <c r="M32" s="10" t="n"/>
      <c r="N32" s="26">
        <f>IF(M32="","",M32-TODAY())</f>
        <v/>
      </c>
      <c r="O32" s="14" t="n"/>
      <c r="P32" s="11" t="n"/>
      <c r="Q32" s="11" t="n"/>
    </row>
    <row r="33">
      <c r="A33" s="11" t="n"/>
      <c r="B33" s="11" t="n"/>
      <c r="C33" s="11" t="n"/>
      <c r="D33" s="11" t="n"/>
      <c r="E33" s="11" t="n"/>
      <c r="F33" s="12">
        <f>IF(E33="","",TRIM(C33&amp;" "&amp;D33&amp;" "&amp;E33))</f>
        <v/>
      </c>
      <c r="G33" s="11" t="n"/>
      <c r="H33" s="11" t="n"/>
      <c r="I33" s="11" t="n"/>
      <c r="J33" s="11" t="n"/>
      <c r="K33" s="10" t="n"/>
      <c r="L33" s="26">
        <f>IF(K33="","",K33-TODAY())</f>
        <v/>
      </c>
      <c r="M33" s="10" t="n"/>
      <c r="N33" s="26">
        <f>IF(M33="","",M33-TODAY())</f>
        <v/>
      </c>
      <c r="O33" s="14" t="n"/>
      <c r="P33" s="11" t="n"/>
      <c r="Q33" s="11" t="n"/>
    </row>
    <row r="34">
      <c r="A34" s="11" t="n"/>
      <c r="B34" s="11" t="n"/>
      <c r="C34" s="11" t="n"/>
      <c r="D34" s="11" t="n"/>
      <c r="E34" s="11" t="n"/>
      <c r="F34" s="12">
        <f>IF(E34="","",TRIM(C34&amp;" "&amp;D34&amp;" "&amp;E34))</f>
        <v/>
      </c>
      <c r="G34" s="11" t="n"/>
      <c r="H34" s="11" t="n"/>
      <c r="I34" s="11" t="n"/>
      <c r="J34" s="11" t="n"/>
      <c r="K34" s="10" t="n"/>
      <c r="L34" s="26">
        <f>IF(K34="","",K34-TODAY())</f>
        <v/>
      </c>
      <c r="M34" s="10" t="n"/>
      <c r="N34" s="26">
        <f>IF(M34="","",M34-TODAY())</f>
        <v/>
      </c>
      <c r="O34" s="14" t="n"/>
      <c r="P34" s="11" t="n"/>
      <c r="Q34" s="11" t="n"/>
    </row>
    <row r="35">
      <c r="A35" s="11" t="n"/>
      <c r="B35" s="11" t="n"/>
      <c r="C35" s="11" t="n"/>
      <c r="D35" s="11" t="n"/>
      <c r="E35" s="11" t="n"/>
      <c r="F35" s="12">
        <f>IF(E35="","",TRIM(C35&amp;" "&amp;D35&amp;" "&amp;E35))</f>
        <v/>
      </c>
      <c r="G35" s="11" t="n"/>
      <c r="H35" s="11" t="n"/>
      <c r="I35" s="11" t="n"/>
      <c r="J35" s="11" t="n"/>
      <c r="K35" s="10" t="n"/>
      <c r="L35" s="26">
        <f>IF(K35="","",K35-TODAY())</f>
        <v/>
      </c>
      <c r="M35" s="10" t="n"/>
      <c r="N35" s="26">
        <f>IF(M35="","",M35-TODAY())</f>
        <v/>
      </c>
      <c r="O35" s="14" t="n"/>
      <c r="P35" s="11" t="n"/>
      <c r="Q35" s="11" t="n"/>
    </row>
    <row r="36">
      <c r="A36" s="11" t="n"/>
      <c r="B36" s="11" t="n"/>
      <c r="C36" s="11" t="n"/>
      <c r="D36" s="11" t="n"/>
      <c r="E36" s="11" t="n"/>
      <c r="F36" s="12">
        <f>IF(E36="","",TRIM(C36&amp;" "&amp;D36&amp;" "&amp;E36))</f>
        <v/>
      </c>
      <c r="G36" s="11" t="n"/>
      <c r="H36" s="11" t="n"/>
      <c r="I36" s="11" t="n"/>
      <c r="J36" s="11" t="n"/>
      <c r="K36" s="10" t="n"/>
      <c r="L36" s="26">
        <f>IF(K36="","",K36-TODAY())</f>
        <v/>
      </c>
      <c r="M36" s="10" t="n"/>
      <c r="N36" s="26">
        <f>IF(M36="","",M36-TODAY())</f>
        <v/>
      </c>
      <c r="O36" s="14" t="n"/>
      <c r="P36" s="11" t="n"/>
      <c r="Q36" s="11" t="n"/>
    </row>
    <row r="37">
      <c r="A37" s="11" t="n"/>
      <c r="B37" s="11" t="n"/>
      <c r="C37" s="11" t="n"/>
      <c r="D37" s="11" t="n"/>
      <c r="E37" s="11" t="n"/>
      <c r="F37" s="12">
        <f>IF(E37="","",TRIM(C37&amp;" "&amp;D37&amp;" "&amp;E37))</f>
        <v/>
      </c>
      <c r="G37" s="11" t="n"/>
      <c r="H37" s="11" t="n"/>
      <c r="I37" s="11" t="n"/>
      <c r="J37" s="11" t="n"/>
      <c r="K37" s="10" t="n"/>
      <c r="L37" s="26">
        <f>IF(K37="","",K37-TODAY())</f>
        <v/>
      </c>
      <c r="M37" s="10" t="n"/>
      <c r="N37" s="26">
        <f>IF(M37="","",M37-TODAY())</f>
        <v/>
      </c>
      <c r="O37" s="14" t="n"/>
      <c r="P37" s="11" t="n"/>
      <c r="Q37" s="11" t="n"/>
    </row>
    <row r="38">
      <c r="A38" s="11" t="n"/>
      <c r="B38" s="11" t="n"/>
      <c r="C38" s="11" t="n"/>
      <c r="D38" s="11" t="n"/>
      <c r="E38" s="11" t="n"/>
      <c r="F38" s="12">
        <f>IF(E38="","",TRIM(C38&amp;" "&amp;D38&amp;" "&amp;E38))</f>
        <v/>
      </c>
      <c r="G38" s="11" t="n"/>
      <c r="H38" s="11" t="n"/>
      <c r="I38" s="11" t="n"/>
      <c r="J38" s="11" t="n"/>
      <c r="K38" s="10" t="n"/>
      <c r="L38" s="26">
        <f>IF(K38="","",K38-TODAY())</f>
        <v/>
      </c>
      <c r="M38" s="10" t="n"/>
      <c r="N38" s="26">
        <f>IF(M38="","",M38-TODAY())</f>
        <v/>
      </c>
      <c r="O38" s="14" t="n"/>
      <c r="P38" s="11" t="n"/>
      <c r="Q38" s="11" t="n"/>
    </row>
    <row r="39">
      <c r="A39" s="11" t="n"/>
      <c r="B39" s="11" t="n"/>
      <c r="C39" s="11" t="n"/>
      <c r="D39" s="11" t="n"/>
      <c r="E39" s="11" t="n"/>
      <c r="F39" s="12">
        <f>IF(E39="","",TRIM(C39&amp;" "&amp;D39&amp;" "&amp;E39))</f>
        <v/>
      </c>
      <c r="G39" s="11" t="n"/>
      <c r="H39" s="11" t="n"/>
      <c r="I39" s="11" t="n"/>
      <c r="J39" s="11" t="n"/>
      <c r="K39" s="10" t="n"/>
      <c r="L39" s="26">
        <f>IF(K39="","",K39-TODAY())</f>
        <v/>
      </c>
      <c r="M39" s="10" t="n"/>
      <c r="N39" s="26">
        <f>IF(M39="","",M39-TODAY())</f>
        <v/>
      </c>
      <c r="O39" s="14" t="n"/>
      <c r="P39" s="11" t="n"/>
      <c r="Q39" s="11" t="n"/>
    </row>
    <row r="40">
      <c r="A40" s="11" t="n"/>
      <c r="B40" s="11" t="n"/>
      <c r="C40" s="11" t="n"/>
      <c r="D40" s="11" t="n"/>
      <c r="E40" s="11" t="n"/>
      <c r="F40" s="12">
        <f>IF(E40="","",TRIM(C40&amp;" "&amp;D40&amp;" "&amp;E40))</f>
        <v/>
      </c>
      <c r="G40" s="11" t="n"/>
      <c r="H40" s="11" t="n"/>
      <c r="I40" s="11" t="n"/>
      <c r="J40" s="11" t="n"/>
      <c r="K40" s="10" t="n"/>
      <c r="L40" s="26">
        <f>IF(K40="","",K40-TODAY())</f>
        <v/>
      </c>
      <c r="M40" s="10" t="n"/>
      <c r="N40" s="26">
        <f>IF(M40="","",M40-TODAY())</f>
        <v/>
      </c>
      <c r="O40" s="14" t="n"/>
      <c r="P40" s="11" t="n"/>
      <c r="Q40" s="11" t="n"/>
    </row>
    <row r="41">
      <c r="A41" s="11" t="n"/>
      <c r="B41" s="11" t="n"/>
      <c r="C41" s="11" t="n"/>
      <c r="D41" s="11" t="n"/>
      <c r="E41" s="11" t="n"/>
      <c r="F41" s="12">
        <f>IF(E41="","",TRIM(C41&amp;" "&amp;D41&amp;" "&amp;E41))</f>
        <v/>
      </c>
      <c r="G41" s="11" t="n"/>
      <c r="H41" s="11" t="n"/>
      <c r="I41" s="11" t="n"/>
      <c r="J41" s="11" t="n"/>
      <c r="K41" s="10" t="n"/>
      <c r="L41" s="26">
        <f>IF(K41="","",K41-TODAY())</f>
        <v/>
      </c>
      <c r="M41" s="10" t="n"/>
      <c r="N41" s="26">
        <f>IF(M41="","",M41-TODAY())</f>
        <v/>
      </c>
      <c r="O41" s="14" t="n"/>
      <c r="P41" s="11" t="n"/>
      <c r="Q41" s="11" t="n"/>
    </row>
    <row r="42">
      <c r="A42" s="11" t="n"/>
      <c r="B42" s="11" t="n"/>
      <c r="C42" s="11" t="n"/>
      <c r="D42" s="11" t="n"/>
      <c r="E42" s="11" t="n"/>
      <c r="F42" s="12">
        <f>IF(E42="","",TRIM(C42&amp;" "&amp;D42&amp;" "&amp;E42))</f>
        <v/>
      </c>
      <c r="G42" s="11" t="n"/>
      <c r="H42" s="11" t="n"/>
      <c r="I42" s="11" t="n"/>
      <c r="J42" s="11" t="n"/>
      <c r="K42" s="10" t="n"/>
      <c r="L42" s="26">
        <f>IF(K42="","",K42-TODAY())</f>
        <v/>
      </c>
      <c r="M42" s="10" t="n"/>
      <c r="N42" s="26">
        <f>IF(M42="","",M42-TODAY())</f>
        <v/>
      </c>
      <c r="O42" s="14" t="n"/>
      <c r="P42" s="11" t="n"/>
      <c r="Q42" s="11" t="n"/>
    </row>
    <row r="43">
      <c r="A43" s="11" t="n"/>
      <c r="B43" s="11" t="n"/>
      <c r="C43" s="11" t="n"/>
      <c r="D43" s="11" t="n"/>
      <c r="E43" s="11" t="n"/>
      <c r="F43" s="12">
        <f>IF(E43="","",TRIM(C43&amp;" "&amp;D43&amp;" "&amp;E43))</f>
        <v/>
      </c>
      <c r="G43" s="11" t="n"/>
      <c r="H43" s="11" t="n"/>
      <c r="I43" s="11" t="n"/>
      <c r="J43" s="11" t="n"/>
      <c r="K43" s="10" t="n"/>
      <c r="L43" s="26">
        <f>IF(K43="","",K43-TODAY())</f>
        <v/>
      </c>
      <c r="M43" s="10" t="n"/>
      <c r="N43" s="26">
        <f>IF(M43="","",M43-TODAY())</f>
        <v/>
      </c>
      <c r="O43" s="14" t="n"/>
      <c r="P43" s="11" t="n"/>
      <c r="Q43" s="11" t="n"/>
    </row>
    <row r="44">
      <c r="A44" s="11" t="n"/>
      <c r="B44" s="11" t="n"/>
      <c r="C44" s="11" t="n"/>
      <c r="D44" s="11" t="n"/>
      <c r="E44" s="11" t="n"/>
      <c r="F44" s="12">
        <f>IF(E44="","",TRIM(C44&amp;" "&amp;D44&amp;" "&amp;E44))</f>
        <v/>
      </c>
      <c r="G44" s="11" t="n"/>
      <c r="H44" s="11" t="n"/>
      <c r="I44" s="11" t="n"/>
      <c r="J44" s="11" t="n"/>
      <c r="K44" s="10" t="n"/>
      <c r="L44" s="26">
        <f>IF(K44="","",K44-TODAY())</f>
        <v/>
      </c>
      <c r="M44" s="10" t="n"/>
      <c r="N44" s="26">
        <f>IF(M44="","",M44-TODAY())</f>
        <v/>
      </c>
      <c r="O44" s="14" t="n"/>
      <c r="P44" s="11" t="n"/>
      <c r="Q44" s="11" t="n"/>
    </row>
    <row r="45">
      <c r="A45" s="11" t="n"/>
      <c r="B45" s="11" t="n"/>
      <c r="C45" s="11" t="n"/>
      <c r="D45" s="11" t="n"/>
      <c r="E45" s="11" t="n"/>
      <c r="F45" s="12">
        <f>IF(E45="","",TRIM(C45&amp;" "&amp;D45&amp;" "&amp;E45))</f>
        <v/>
      </c>
      <c r="G45" s="11" t="n"/>
      <c r="H45" s="11" t="n"/>
      <c r="I45" s="11" t="n"/>
      <c r="J45" s="11" t="n"/>
      <c r="K45" s="10" t="n"/>
      <c r="L45" s="26">
        <f>IF(K45="","",K45-TODAY())</f>
        <v/>
      </c>
      <c r="M45" s="10" t="n"/>
      <c r="N45" s="26">
        <f>IF(M45="","",M45-TODAY())</f>
        <v/>
      </c>
      <c r="O45" s="14" t="n"/>
      <c r="P45" s="11" t="n"/>
      <c r="Q45" s="11" t="n"/>
    </row>
    <row r="46">
      <c r="A46" s="11" t="n"/>
      <c r="B46" s="11" t="n"/>
      <c r="C46" s="11" t="n"/>
      <c r="D46" s="11" t="n"/>
      <c r="E46" s="11" t="n"/>
      <c r="F46" s="12">
        <f>IF(E46="","",TRIM(C46&amp;" "&amp;D46&amp;" "&amp;E46))</f>
        <v/>
      </c>
      <c r="G46" s="11" t="n"/>
      <c r="H46" s="11" t="n"/>
      <c r="I46" s="11" t="n"/>
      <c r="J46" s="11" t="n"/>
      <c r="K46" s="10" t="n"/>
      <c r="L46" s="26">
        <f>IF(K46="","",K46-TODAY())</f>
        <v/>
      </c>
      <c r="M46" s="10" t="n"/>
      <c r="N46" s="26">
        <f>IF(M46="","",M46-TODAY())</f>
        <v/>
      </c>
      <c r="O46" s="14" t="n"/>
      <c r="P46" s="11" t="n"/>
      <c r="Q46" s="11" t="n"/>
    </row>
    <row r="47">
      <c r="A47" s="11" t="n"/>
      <c r="B47" s="11" t="n"/>
      <c r="C47" s="11" t="n"/>
      <c r="D47" s="11" t="n"/>
      <c r="E47" s="11" t="n"/>
      <c r="F47" s="12">
        <f>IF(E47="","",TRIM(C47&amp;" "&amp;D47&amp;" "&amp;E47))</f>
        <v/>
      </c>
      <c r="G47" s="11" t="n"/>
      <c r="H47" s="11" t="n"/>
      <c r="I47" s="11" t="n"/>
      <c r="J47" s="11" t="n"/>
      <c r="K47" s="10" t="n"/>
      <c r="L47" s="26">
        <f>IF(K47="","",K47-TODAY())</f>
        <v/>
      </c>
      <c r="M47" s="10" t="n"/>
      <c r="N47" s="26">
        <f>IF(M47="","",M47-TODAY())</f>
        <v/>
      </c>
      <c r="O47" s="14" t="n"/>
      <c r="P47" s="11" t="n"/>
      <c r="Q47" s="11" t="n"/>
    </row>
    <row r="48">
      <c r="A48" s="11" t="n"/>
      <c r="B48" s="11" t="n"/>
      <c r="C48" s="11" t="n"/>
      <c r="D48" s="11" t="n"/>
      <c r="E48" s="11" t="n"/>
      <c r="F48" s="12">
        <f>IF(E48="","",TRIM(C48&amp;" "&amp;D48&amp;" "&amp;E48))</f>
        <v/>
      </c>
      <c r="G48" s="11" t="n"/>
      <c r="H48" s="11" t="n"/>
      <c r="I48" s="11" t="n"/>
      <c r="J48" s="11" t="n"/>
      <c r="K48" s="10" t="n"/>
      <c r="L48" s="26">
        <f>IF(K48="","",K48-TODAY())</f>
        <v/>
      </c>
      <c r="M48" s="10" t="n"/>
      <c r="N48" s="26">
        <f>IF(M48="","",M48-TODAY())</f>
        <v/>
      </c>
      <c r="O48" s="14" t="n"/>
      <c r="P48" s="11" t="n"/>
      <c r="Q48" s="11" t="n"/>
    </row>
    <row r="49">
      <c r="A49" s="11" t="n"/>
      <c r="B49" s="11" t="n"/>
      <c r="C49" s="11" t="n"/>
      <c r="D49" s="11" t="n"/>
      <c r="E49" s="11" t="n"/>
      <c r="F49" s="12">
        <f>IF(E49="","",TRIM(C49&amp;" "&amp;D49&amp;" "&amp;E49))</f>
        <v/>
      </c>
      <c r="G49" s="11" t="n"/>
      <c r="H49" s="11" t="n"/>
      <c r="I49" s="11" t="n"/>
      <c r="J49" s="11" t="n"/>
      <c r="K49" s="10" t="n"/>
      <c r="L49" s="26">
        <f>IF(K49="","",K49-TODAY())</f>
        <v/>
      </c>
      <c r="M49" s="10" t="n"/>
      <c r="N49" s="26">
        <f>IF(M49="","",M49-TODAY())</f>
        <v/>
      </c>
      <c r="O49" s="14" t="n"/>
      <c r="P49" s="11" t="n"/>
      <c r="Q49" s="11" t="n"/>
    </row>
    <row r="50">
      <c r="A50" s="11" t="n"/>
      <c r="B50" s="11" t="n"/>
      <c r="C50" s="11" t="n"/>
      <c r="D50" s="11" t="n"/>
      <c r="E50" s="11" t="n"/>
      <c r="F50" s="12">
        <f>IF(E50="","",TRIM(C50&amp;" "&amp;D50&amp;" "&amp;E50))</f>
        <v/>
      </c>
      <c r="G50" s="11" t="n"/>
      <c r="H50" s="11" t="n"/>
      <c r="I50" s="11" t="n"/>
      <c r="J50" s="11" t="n"/>
      <c r="K50" s="10" t="n"/>
      <c r="L50" s="26">
        <f>IF(K50="","",K50-TODAY())</f>
        <v/>
      </c>
      <c r="M50" s="10" t="n"/>
      <c r="N50" s="26">
        <f>IF(M50="","",M50-TODAY())</f>
        <v/>
      </c>
      <c r="O50" s="14" t="n"/>
      <c r="P50" s="11" t="n"/>
      <c r="Q50" s="11" t="n"/>
    </row>
    <row r="51">
      <c r="A51" s="11" t="n"/>
      <c r="B51" s="11" t="n"/>
      <c r="C51" s="11" t="n"/>
      <c r="D51" s="11" t="n"/>
      <c r="E51" s="11" t="n"/>
      <c r="F51" s="12">
        <f>IF(E51="","",TRIM(C51&amp;" "&amp;D51&amp;" "&amp;E51))</f>
        <v/>
      </c>
      <c r="G51" s="11" t="n"/>
      <c r="H51" s="11" t="n"/>
      <c r="I51" s="11" t="n"/>
      <c r="J51" s="11" t="n"/>
      <c r="K51" s="10" t="n"/>
      <c r="L51" s="26">
        <f>IF(K51="","",K51-TODAY())</f>
        <v/>
      </c>
      <c r="M51" s="10" t="n"/>
      <c r="N51" s="26">
        <f>IF(M51="","",M51-TODAY())</f>
        <v/>
      </c>
      <c r="O51" s="14" t="n"/>
      <c r="P51" s="11" t="n"/>
      <c r="Q51" s="11" t="n"/>
    </row>
    <row r="52">
      <c r="A52" s="11" t="n"/>
      <c r="B52" s="11" t="n"/>
      <c r="C52" s="11" t="n"/>
      <c r="D52" s="11" t="n"/>
      <c r="E52" s="11" t="n"/>
      <c r="F52" s="12">
        <f>IF(E52="","",TRIM(C52&amp;" "&amp;D52&amp;" "&amp;E52))</f>
        <v/>
      </c>
      <c r="G52" s="11" t="n"/>
      <c r="H52" s="11" t="n"/>
      <c r="I52" s="11" t="n"/>
      <c r="J52" s="11" t="n"/>
      <c r="K52" s="10" t="n"/>
      <c r="L52" s="26">
        <f>IF(K52="","",K52-TODAY())</f>
        <v/>
      </c>
      <c r="M52" s="10" t="n"/>
      <c r="N52" s="26">
        <f>IF(M52="","",M52-TODAY())</f>
        <v/>
      </c>
      <c r="O52" s="14" t="n"/>
      <c r="P52" s="11" t="n"/>
      <c r="Q52" s="11" t="n"/>
    </row>
    <row r="53">
      <c r="A53" s="11" t="n"/>
      <c r="B53" s="11" t="n"/>
      <c r="C53" s="11" t="n"/>
      <c r="D53" s="11" t="n"/>
      <c r="E53" s="11" t="n"/>
      <c r="F53" s="12">
        <f>IF(E53="","",TRIM(C53&amp;" "&amp;D53&amp;" "&amp;E53))</f>
        <v/>
      </c>
      <c r="G53" s="11" t="n"/>
      <c r="H53" s="11" t="n"/>
      <c r="I53" s="11" t="n"/>
      <c r="J53" s="11" t="n"/>
      <c r="K53" s="10" t="n"/>
      <c r="L53" s="26">
        <f>IF(K53="","",K53-TODAY())</f>
        <v/>
      </c>
      <c r="M53" s="10" t="n"/>
      <c r="N53" s="26">
        <f>IF(M53="","",M53-TODAY())</f>
        <v/>
      </c>
      <c r="O53" s="14" t="n"/>
      <c r="P53" s="11" t="n"/>
      <c r="Q53" s="11" t="n"/>
    </row>
    <row r="54">
      <c r="A54" s="11" t="n"/>
      <c r="B54" s="11" t="n"/>
      <c r="C54" s="11" t="n"/>
      <c r="D54" s="11" t="n"/>
      <c r="E54" s="11" t="n"/>
      <c r="F54" s="12">
        <f>IF(E54="","",TRIM(C54&amp;" "&amp;D54&amp;" "&amp;E54))</f>
        <v/>
      </c>
      <c r="G54" s="11" t="n"/>
      <c r="H54" s="11" t="n"/>
      <c r="I54" s="11" t="n"/>
      <c r="J54" s="11" t="n"/>
      <c r="K54" s="10" t="n"/>
      <c r="L54" s="26">
        <f>IF(K54="","",K54-TODAY())</f>
        <v/>
      </c>
      <c r="M54" s="10" t="n"/>
      <c r="N54" s="26">
        <f>IF(M54="","",M54-TODAY())</f>
        <v/>
      </c>
      <c r="O54" s="14" t="n"/>
      <c r="P54" s="11" t="n"/>
      <c r="Q54" s="11" t="n"/>
    </row>
    <row r="55">
      <c r="A55" s="11" t="n"/>
      <c r="B55" s="11" t="n"/>
      <c r="C55" s="11" t="n"/>
      <c r="D55" s="11" t="n"/>
      <c r="E55" s="11" t="n"/>
      <c r="F55" s="12">
        <f>IF(E55="","",TRIM(C55&amp;" "&amp;D55&amp;" "&amp;E55))</f>
        <v/>
      </c>
      <c r="G55" s="11" t="n"/>
      <c r="H55" s="11" t="n"/>
      <c r="I55" s="11" t="n"/>
      <c r="J55" s="11" t="n"/>
      <c r="K55" s="10" t="n"/>
      <c r="L55" s="26">
        <f>IF(K55="","",K55-TODAY())</f>
        <v/>
      </c>
      <c r="M55" s="10" t="n"/>
      <c r="N55" s="26">
        <f>IF(M55="","",M55-TODAY())</f>
        <v/>
      </c>
      <c r="O55" s="14" t="n"/>
      <c r="P55" s="11" t="n"/>
      <c r="Q55" s="11" t="n"/>
    </row>
    <row r="56">
      <c r="A56" s="11" t="n"/>
      <c r="B56" s="11" t="n"/>
      <c r="C56" s="11" t="n"/>
      <c r="D56" s="11" t="n"/>
      <c r="E56" s="11" t="n"/>
      <c r="F56" s="12">
        <f>IF(E56="","",TRIM(C56&amp;" "&amp;D56&amp;" "&amp;E56))</f>
        <v/>
      </c>
      <c r="G56" s="11" t="n"/>
      <c r="H56" s="11" t="n"/>
      <c r="I56" s="11" t="n"/>
      <c r="J56" s="11" t="n"/>
      <c r="K56" s="10" t="n"/>
      <c r="L56" s="26">
        <f>IF(K56="","",K56-TODAY())</f>
        <v/>
      </c>
      <c r="M56" s="10" t="n"/>
      <c r="N56" s="26">
        <f>IF(M56="","",M56-TODAY())</f>
        <v/>
      </c>
      <c r="O56" s="14" t="n"/>
      <c r="P56" s="11" t="n"/>
      <c r="Q56" s="11" t="n"/>
    </row>
    <row r="57">
      <c r="A57" s="11" t="n"/>
      <c r="B57" s="11" t="n"/>
      <c r="C57" s="11" t="n"/>
      <c r="D57" s="11" t="n"/>
      <c r="E57" s="11" t="n"/>
      <c r="F57" s="12">
        <f>IF(E57="","",TRIM(C57&amp;" "&amp;D57&amp;" "&amp;E57))</f>
        <v/>
      </c>
      <c r="G57" s="11" t="n"/>
      <c r="H57" s="11" t="n"/>
      <c r="I57" s="11" t="n"/>
      <c r="J57" s="11" t="n"/>
      <c r="K57" s="10" t="n"/>
      <c r="L57" s="26">
        <f>IF(K57="","",K57-TODAY())</f>
        <v/>
      </c>
      <c r="M57" s="10" t="n"/>
      <c r="N57" s="26">
        <f>IF(M57="","",M57-TODAY())</f>
        <v/>
      </c>
      <c r="O57" s="14" t="n"/>
      <c r="P57" s="11" t="n"/>
      <c r="Q57" s="11" t="n"/>
    </row>
    <row r="58">
      <c r="A58" s="11" t="n"/>
      <c r="B58" s="11" t="n"/>
      <c r="C58" s="11" t="n"/>
      <c r="D58" s="11" t="n"/>
      <c r="E58" s="11" t="n"/>
      <c r="F58" s="12">
        <f>IF(E58="","",TRIM(C58&amp;" "&amp;D58&amp;" "&amp;E58))</f>
        <v/>
      </c>
      <c r="G58" s="11" t="n"/>
      <c r="H58" s="11" t="n"/>
      <c r="I58" s="11" t="n"/>
      <c r="J58" s="11" t="n"/>
      <c r="K58" s="10" t="n"/>
      <c r="L58" s="26">
        <f>IF(K58="","",K58-TODAY())</f>
        <v/>
      </c>
      <c r="M58" s="10" t="n"/>
      <c r="N58" s="26">
        <f>IF(M58="","",M58-TODAY())</f>
        <v/>
      </c>
      <c r="O58" s="14" t="n"/>
      <c r="P58" s="11" t="n"/>
      <c r="Q58" s="11" t="n"/>
    </row>
    <row r="59">
      <c r="A59" s="11" t="n"/>
      <c r="B59" s="11" t="n"/>
      <c r="C59" s="11" t="n"/>
      <c r="D59" s="11" t="n"/>
      <c r="E59" s="11" t="n"/>
      <c r="F59" s="12">
        <f>IF(E59="","",TRIM(C59&amp;" "&amp;D59&amp;" "&amp;E59))</f>
        <v/>
      </c>
      <c r="G59" s="11" t="n"/>
      <c r="H59" s="11" t="n"/>
      <c r="I59" s="11" t="n"/>
      <c r="J59" s="11" t="n"/>
      <c r="K59" s="10" t="n"/>
      <c r="L59" s="26">
        <f>IF(K59="","",K59-TODAY())</f>
        <v/>
      </c>
      <c r="M59" s="10" t="n"/>
      <c r="N59" s="26">
        <f>IF(M59="","",M59-TODAY())</f>
        <v/>
      </c>
      <c r="O59" s="14" t="n"/>
      <c r="P59" s="11" t="n"/>
      <c r="Q59" s="11" t="n"/>
    </row>
    <row r="60">
      <c r="A60" s="11" t="n"/>
      <c r="B60" s="11" t="n"/>
      <c r="C60" s="11" t="n"/>
      <c r="D60" s="11" t="n"/>
      <c r="E60" s="11" t="n"/>
      <c r="F60" s="12">
        <f>IF(E60="","",TRIM(C60&amp;" "&amp;D60&amp;" "&amp;E60))</f>
        <v/>
      </c>
      <c r="G60" s="11" t="n"/>
      <c r="H60" s="11" t="n"/>
      <c r="I60" s="11" t="n"/>
      <c r="J60" s="11" t="n"/>
      <c r="K60" s="10" t="n"/>
      <c r="L60" s="26">
        <f>IF(K60="","",K60-TODAY())</f>
        <v/>
      </c>
      <c r="M60" s="10" t="n"/>
      <c r="N60" s="26">
        <f>IF(M60="","",M60-TODAY())</f>
        <v/>
      </c>
      <c r="O60" s="14" t="n"/>
      <c r="P60" s="11" t="n"/>
      <c r="Q60" s="11" t="n"/>
    </row>
    <row r="61">
      <c r="A61" s="11" t="n"/>
      <c r="B61" s="11" t="n"/>
      <c r="C61" s="11" t="n"/>
      <c r="D61" s="11" t="n"/>
      <c r="E61" s="11" t="n"/>
      <c r="F61" s="12">
        <f>IF(E61="","",TRIM(C61&amp;" "&amp;D61&amp;" "&amp;E61))</f>
        <v/>
      </c>
      <c r="G61" s="11" t="n"/>
      <c r="H61" s="11" t="n"/>
      <c r="I61" s="11" t="n"/>
      <c r="J61" s="11" t="n"/>
      <c r="K61" s="10" t="n"/>
      <c r="L61" s="26">
        <f>IF(K61="","",K61-TODAY())</f>
        <v/>
      </c>
      <c r="M61" s="10" t="n"/>
      <c r="N61" s="26">
        <f>IF(M61="","",M61-TODAY())</f>
        <v/>
      </c>
      <c r="O61" s="14" t="n"/>
      <c r="P61" s="11" t="n"/>
      <c r="Q61" s="11" t="n"/>
    </row>
    <row r="62">
      <c r="A62" s="11" t="n"/>
      <c r="B62" s="11" t="n"/>
      <c r="C62" s="11" t="n"/>
      <c r="D62" s="11" t="n"/>
      <c r="E62" s="11" t="n"/>
      <c r="F62" s="12">
        <f>IF(E62="","",TRIM(C62&amp;" "&amp;D62&amp;" "&amp;E62))</f>
        <v/>
      </c>
      <c r="G62" s="11" t="n"/>
      <c r="H62" s="11" t="n"/>
      <c r="I62" s="11" t="n"/>
      <c r="J62" s="11" t="n"/>
      <c r="K62" s="10" t="n"/>
      <c r="L62" s="26">
        <f>IF(K62="","",K62-TODAY())</f>
        <v/>
      </c>
      <c r="M62" s="10" t="n"/>
      <c r="N62" s="26">
        <f>IF(M62="","",M62-TODAY())</f>
        <v/>
      </c>
      <c r="O62" s="14" t="n"/>
      <c r="P62" s="11" t="n"/>
      <c r="Q62" s="11" t="n"/>
    </row>
    <row r="63">
      <c r="A63" s="11" t="n"/>
      <c r="B63" s="11" t="n"/>
      <c r="C63" s="11" t="n"/>
      <c r="D63" s="11" t="n"/>
      <c r="E63" s="11" t="n"/>
      <c r="F63" s="12">
        <f>IF(E63="","",TRIM(C63&amp;" "&amp;D63&amp;" "&amp;E63))</f>
        <v/>
      </c>
      <c r="G63" s="11" t="n"/>
      <c r="H63" s="11" t="n"/>
      <c r="I63" s="11" t="n"/>
      <c r="J63" s="11" t="n"/>
      <c r="K63" s="10" t="n"/>
      <c r="L63" s="26">
        <f>IF(K63="","",K63-TODAY())</f>
        <v/>
      </c>
      <c r="M63" s="10" t="n"/>
      <c r="N63" s="26">
        <f>IF(M63="","",M63-TODAY())</f>
        <v/>
      </c>
      <c r="O63" s="14" t="n"/>
      <c r="P63" s="11" t="n"/>
      <c r="Q63" s="11" t="n"/>
    </row>
    <row r="64">
      <c r="A64" s="11" t="n"/>
      <c r="B64" s="11" t="n"/>
      <c r="C64" s="11" t="n"/>
      <c r="D64" s="11" t="n"/>
      <c r="E64" s="11" t="n"/>
      <c r="F64" s="12">
        <f>IF(E64="","",TRIM(C64&amp;" "&amp;D64&amp;" "&amp;E64))</f>
        <v/>
      </c>
      <c r="G64" s="11" t="n"/>
      <c r="H64" s="11" t="n"/>
      <c r="I64" s="11" t="n"/>
      <c r="J64" s="11" t="n"/>
      <c r="K64" s="10" t="n"/>
      <c r="L64" s="26">
        <f>IF(K64="","",K64-TODAY())</f>
        <v/>
      </c>
      <c r="M64" s="10" t="n"/>
      <c r="N64" s="26">
        <f>IF(M64="","",M64-TODAY())</f>
        <v/>
      </c>
      <c r="O64" s="14" t="n"/>
      <c r="P64" s="11" t="n"/>
      <c r="Q64" s="11" t="n"/>
    </row>
    <row r="65">
      <c r="A65" s="11" t="n"/>
      <c r="B65" s="11" t="n"/>
      <c r="C65" s="11" t="n"/>
      <c r="D65" s="11" t="n"/>
      <c r="E65" s="11" t="n"/>
      <c r="F65" s="12">
        <f>IF(E65="","",TRIM(C65&amp;" "&amp;D65&amp;" "&amp;E65))</f>
        <v/>
      </c>
      <c r="G65" s="11" t="n"/>
      <c r="H65" s="11" t="n"/>
      <c r="I65" s="11" t="n"/>
      <c r="J65" s="11" t="n"/>
      <c r="K65" s="10" t="n"/>
      <c r="L65" s="26">
        <f>IF(K65="","",K65-TODAY())</f>
        <v/>
      </c>
      <c r="M65" s="10" t="n"/>
      <c r="N65" s="26">
        <f>IF(M65="","",M65-TODAY())</f>
        <v/>
      </c>
      <c r="O65" s="14" t="n"/>
      <c r="P65" s="11" t="n"/>
      <c r="Q65" s="11" t="n"/>
    </row>
    <row r="66">
      <c r="A66" s="11" t="n"/>
      <c r="B66" s="11" t="n"/>
      <c r="C66" s="11" t="n"/>
      <c r="D66" s="11" t="n"/>
      <c r="E66" s="11" t="n"/>
      <c r="F66" s="12">
        <f>IF(E66="","",TRIM(C66&amp;" "&amp;D66&amp;" "&amp;E66))</f>
        <v/>
      </c>
      <c r="G66" s="11" t="n"/>
      <c r="H66" s="11" t="n"/>
      <c r="I66" s="11" t="n"/>
      <c r="J66" s="11" t="n"/>
      <c r="K66" s="10" t="n"/>
      <c r="L66" s="26">
        <f>IF(K66="","",K66-TODAY())</f>
        <v/>
      </c>
      <c r="M66" s="10" t="n"/>
      <c r="N66" s="26">
        <f>IF(M66="","",M66-TODAY())</f>
        <v/>
      </c>
      <c r="O66" s="14" t="n"/>
      <c r="P66" s="11" t="n"/>
      <c r="Q66" s="11" t="n"/>
    </row>
    <row r="67">
      <c r="A67" s="11" t="n"/>
      <c r="B67" s="11" t="n"/>
      <c r="C67" s="11" t="n"/>
      <c r="D67" s="11" t="n"/>
      <c r="E67" s="11" t="n"/>
      <c r="F67" s="12">
        <f>IF(E67="","",TRIM(C67&amp;" "&amp;D67&amp;" "&amp;E67))</f>
        <v/>
      </c>
      <c r="G67" s="11" t="n"/>
      <c r="H67" s="11" t="n"/>
      <c r="I67" s="11" t="n"/>
      <c r="J67" s="11" t="n"/>
      <c r="K67" s="10" t="n"/>
      <c r="L67" s="26">
        <f>IF(K67="","",K67-TODAY())</f>
        <v/>
      </c>
      <c r="M67" s="10" t="n"/>
      <c r="N67" s="26">
        <f>IF(M67="","",M67-TODAY())</f>
        <v/>
      </c>
      <c r="O67" s="14" t="n"/>
      <c r="P67" s="11" t="n"/>
      <c r="Q67" s="11" t="n"/>
    </row>
    <row r="68">
      <c r="A68" s="11" t="n"/>
      <c r="B68" s="11" t="n"/>
      <c r="C68" s="11" t="n"/>
      <c r="D68" s="11" t="n"/>
      <c r="E68" s="11" t="n"/>
      <c r="F68" s="12">
        <f>IF(E68="","",TRIM(C68&amp;" "&amp;D68&amp;" "&amp;E68))</f>
        <v/>
      </c>
      <c r="G68" s="11" t="n"/>
      <c r="H68" s="11" t="n"/>
      <c r="I68" s="11" t="n"/>
      <c r="J68" s="11" t="n"/>
      <c r="K68" s="10" t="n"/>
      <c r="L68" s="26">
        <f>IF(K68="","",K68-TODAY())</f>
        <v/>
      </c>
      <c r="M68" s="10" t="n"/>
      <c r="N68" s="26">
        <f>IF(M68="","",M68-TODAY())</f>
        <v/>
      </c>
      <c r="O68" s="14" t="n"/>
      <c r="P68" s="11" t="n"/>
      <c r="Q68" s="11" t="n"/>
    </row>
    <row r="69">
      <c r="A69" s="11" t="n"/>
      <c r="B69" s="11" t="n"/>
      <c r="C69" s="11" t="n"/>
      <c r="D69" s="11" t="n"/>
      <c r="E69" s="11" t="n"/>
      <c r="F69" s="12">
        <f>IF(E69="","",TRIM(C69&amp;" "&amp;D69&amp;" "&amp;E69))</f>
        <v/>
      </c>
      <c r="G69" s="11" t="n"/>
      <c r="H69" s="11" t="n"/>
      <c r="I69" s="11" t="n"/>
      <c r="J69" s="11" t="n"/>
      <c r="K69" s="10" t="n"/>
      <c r="L69" s="26">
        <f>IF(K69="","",K69-TODAY())</f>
        <v/>
      </c>
      <c r="M69" s="10" t="n"/>
      <c r="N69" s="26">
        <f>IF(M69="","",M69-TODAY())</f>
        <v/>
      </c>
      <c r="O69" s="14" t="n"/>
      <c r="P69" s="11" t="n"/>
      <c r="Q69" s="11" t="n"/>
    </row>
    <row r="70">
      <c r="A70" s="11" t="n"/>
      <c r="B70" s="11" t="n"/>
      <c r="C70" s="11" t="n"/>
      <c r="D70" s="11" t="n"/>
      <c r="E70" s="11" t="n"/>
      <c r="F70" s="12">
        <f>IF(E70="","",TRIM(C70&amp;" "&amp;D70&amp;" "&amp;E70))</f>
        <v/>
      </c>
      <c r="G70" s="11" t="n"/>
      <c r="H70" s="11" t="n"/>
      <c r="I70" s="11" t="n"/>
      <c r="J70" s="11" t="n"/>
      <c r="K70" s="10" t="n"/>
      <c r="L70" s="26">
        <f>IF(K70="","",K70-TODAY())</f>
        <v/>
      </c>
      <c r="M70" s="10" t="n"/>
      <c r="N70" s="26">
        <f>IF(M70="","",M70-TODAY())</f>
        <v/>
      </c>
      <c r="O70" s="14" t="n"/>
      <c r="P70" s="11" t="n"/>
      <c r="Q70" s="11" t="n"/>
    </row>
    <row r="71">
      <c r="A71" s="11" t="n"/>
      <c r="B71" s="11" t="n"/>
      <c r="C71" s="11" t="n"/>
      <c r="D71" s="11" t="n"/>
      <c r="E71" s="11" t="n"/>
      <c r="F71" s="12">
        <f>IF(E71="","",TRIM(C71&amp;" "&amp;D71&amp;" "&amp;E71))</f>
        <v/>
      </c>
      <c r="G71" s="11" t="n"/>
      <c r="H71" s="11" t="n"/>
      <c r="I71" s="11" t="n"/>
      <c r="J71" s="11" t="n"/>
      <c r="K71" s="10" t="n"/>
      <c r="L71" s="26">
        <f>IF(K71="","",K71-TODAY())</f>
        <v/>
      </c>
      <c r="M71" s="10" t="n"/>
      <c r="N71" s="26">
        <f>IF(M71="","",M71-TODAY())</f>
        <v/>
      </c>
      <c r="O71" s="14" t="n"/>
      <c r="P71" s="11" t="n"/>
      <c r="Q71" s="11" t="n"/>
    </row>
    <row r="72">
      <c r="A72" s="11" t="n"/>
      <c r="B72" s="11" t="n"/>
      <c r="C72" s="11" t="n"/>
      <c r="D72" s="11" t="n"/>
      <c r="E72" s="11" t="n"/>
      <c r="F72" s="12">
        <f>IF(E72="","",TRIM(C72&amp;" "&amp;D72&amp;" "&amp;E72))</f>
        <v/>
      </c>
      <c r="G72" s="11" t="n"/>
      <c r="H72" s="11" t="n"/>
      <c r="I72" s="11" t="n"/>
      <c r="J72" s="11" t="n"/>
      <c r="K72" s="10" t="n"/>
      <c r="L72" s="26">
        <f>IF(K72="","",K72-TODAY())</f>
        <v/>
      </c>
      <c r="M72" s="10" t="n"/>
      <c r="N72" s="26">
        <f>IF(M72="","",M72-TODAY())</f>
        <v/>
      </c>
      <c r="O72" s="14" t="n"/>
      <c r="P72" s="11" t="n"/>
      <c r="Q72" s="11" t="n"/>
    </row>
    <row r="73">
      <c r="A73" s="11" t="n"/>
      <c r="B73" s="11" t="n"/>
      <c r="C73" s="11" t="n"/>
      <c r="D73" s="11" t="n"/>
      <c r="E73" s="11" t="n"/>
      <c r="F73" s="12">
        <f>IF(E73="","",TRIM(C73&amp;" "&amp;D73&amp;" "&amp;E73))</f>
        <v/>
      </c>
      <c r="G73" s="11" t="n"/>
      <c r="H73" s="11" t="n"/>
      <c r="I73" s="11" t="n"/>
      <c r="J73" s="11" t="n"/>
      <c r="K73" s="10" t="n"/>
      <c r="L73" s="26">
        <f>IF(K73="","",K73-TODAY())</f>
        <v/>
      </c>
      <c r="M73" s="10" t="n"/>
      <c r="N73" s="26">
        <f>IF(M73="","",M73-TODAY())</f>
        <v/>
      </c>
      <c r="O73" s="14" t="n"/>
      <c r="P73" s="11" t="n"/>
      <c r="Q73" s="11" t="n"/>
    </row>
    <row r="74">
      <c r="A74" s="11" t="n"/>
      <c r="B74" s="11" t="n"/>
      <c r="C74" s="11" t="n"/>
      <c r="D74" s="11" t="n"/>
      <c r="E74" s="11" t="n"/>
      <c r="F74" s="12">
        <f>IF(E74="","",TRIM(C74&amp;" "&amp;D74&amp;" "&amp;E74))</f>
        <v/>
      </c>
      <c r="G74" s="11" t="n"/>
      <c r="H74" s="11" t="n"/>
      <c r="I74" s="11" t="n"/>
      <c r="J74" s="11" t="n"/>
      <c r="K74" s="10" t="n"/>
      <c r="L74" s="26">
        <f>IF(K74="","",K74-TODAY())</f>
        <v/>
      </c>
      <c r="M74" s="10" t="n"/>
      <c r="N74" s="26">
        <f>IF(M74="","",M74-TODAY())</f>
        <v/>
      </c>
      <c r="O74" s="14" t="n"/>
      <c r="P74" s="11" t="n"/>
      <c r="Q74" s="11" t="n"/>
    </row>
    <row r="75">
      <c r="A75" s="11" t="n"/>
      <c r="B75" s="11" t="n"/>
      <c r="C75" s="11" t="n"/>
      <c r="D75" s="11" t="n"/>
      <c r="E75" s="11" t="n"/>
      <c r="F75" s="12">
        <f>IF(E75="","",TRIM(C75&amp;" "&amp;D75&amp;" "&amp;E75))</f>
        <v/>
      </c>
      <c r="G75" s="11" t="n"/>
      <c r="H75" s="11" t="n"/>
      <c r="I75" s="11" t="n"/>
      <c r="J75" s="11" t="n"/>
      <c r="K75" s="10" t="n"/>
      <c r="L75" s="26">
        <f>IF(K75="","",K75-TODAY())</f>
        <v/>
      </c>
      <c r="M75" s="10" t="n"/>
      <c r="N75" s="26">
        <f>IF(M75="","",M75-TODAY())</f>
        <v/>
      </c>
      <c r="O75" s="14" t="n"/>
      <c r="P75" s="11" t="n"/>
      <c r="Q75" s="11" t="n"/>
    </row>
    <row r="76">
      <c r="A76" s="11" t="n"/>
      <c r="B76" s="11" t="n"/>
      <c r="C76" s="11" t="n"/>
      <c r="D76" s="11" t="n"/>
      <c r="E76" s="11" t="n"/>
      <c r="F76" s="12">
        <f>IF(E76="","",TRIM(C76&amp;" "&amp;D76&amp;" "&amp;E76))</f>
        <v/>
      </c>
      <c r="G76" s="11" t="n"/>
      <c r="H76" s="11" t="n"/>
      <c r="I76" s="11" t="n"/>
      <c r="J76" s="11" t="n"/>
      <c r="K76" s="10" t="n"/>
      <c r="L76" s="26">
        <f>IF(K76="","",K76-TODAY())</f>
        <v/>
      </c>
      <c r="M76" s="10" t="n"/>
      <c r="N76" s="26">
        <f>IF(M76="","",M76-TODAY())</f>
        <v/>
      </c>
      <c r="O76" s="14" t="n"/>
      <c r="P76" s="11" t="n"/>
      <c r="Q76" s="11" t="n"/>
    </row>
    <row r="77">
      <c r="A77" s="11" t="n"/>
      <c r="B77" s="11" t="n"/>
      <c r="C77" s="11" t="n"/>
      <c r="D77" s="11" t="n"/>
      <c r="E77" s="11" t="n"/>
      <c r="F77" s="12">
        <f>IF(E77="","",TRIM(C77&amp;" "&amp;D77&amp;" "&amp;E77))</f>
        <v/>
      </c>
      <c r="G77" s="11" t="n"/>
      <c r="H77" s="11" t="n"/>
      <c r="I77" s="11" t="n"/>
      <c r="J77" s="11" t="n"/>
      <c r="K77" s="10" t="n"/>
      <c r="L77" s="26">
        <f>IF(K77="","",K77-TODAY())</f>
        <v/>
      </c>
      <c r="M77" s="10" t="n"/>
      <c r="N77" s="26">
        <f>IF(M77="","",M77-TODAY())</f>
        <v/>
      </c>
      <c r="O77" s="14" t="n"/>
      <c r="P77" s="11" t="n"/>
      <c r="Q77" s="11" t="n"/>
    </row>
    <row r="78">
      <c r="A78" s="11" t="n"/>
      <c r="B78" s="11" t="n"/>
      <c r="C78" s="11" t="n"/>
      <c r="D78" s="11" t="n"/>
      <c r="E78" s="11" t="n"/>
      <c r="F78" s="12">
        <f>IF(E78="","",TRIM(C78&amp;" "&amp;D78&amp;" "&amp;E78))</f>
        <v/>
      </c>
      <c r="G78" s="11" t="n"/>
      <c r="H78" s="11" t="n"/>
      <c r="I78" s="11" t="n"/>
      <c r="J78" s="11" t="n"/>
      <c r="K78" s="10" t="n"/>
      <c r="L78" s="26">
        <f>IF(K78="","",K78-TODAY())</f>
        <v/>
      </c>
      <c r="M78" s="10" t="n"/>
      <c r="N78" s="26">
        <f>IF(M78="","",M78-TODAY())</f>
        <v/>
      </c>
      <c r="O78" s="14" t="n"/>
      <c r="P78" s="11" t="n"/>
      <c r="Q78" s="11" t="n"/>
    </row>
    <row r="79">
      <c r="A79" s="11" t="n"/>
      <c r="B79" s="11" t="n"/>
      <c r="C79" s="11" t="n"/>
      <c r="D79" s="11" t="n"/>
      <c r="E79" s="11" t="n"/>
      <c r="F79" s="12">
        <f>IF(E79="","",TRIM(C79&amp;" "&amp;D79&amp;" "&amp;E79))</f>
        <v/>
      </c>
      <c r="G79" s="11" t="n"/>
      <c r="H79" s="11" t="n"/>
      <c r="I79" s="11" t="n"/>
      <c r="J79" s="11" t="n"/>
      <c r="K79" s="10" t="n"/>
      <c r="L79" s="26">
        <f>IF(K79="","",K79-TODAY())</f>
        <v/>
      </c>
      <c r="M79" s="10" t="n"/>
      <c r="N79" s="26">
        <f>IF(M79="","",M79-TODAY())</f>
        <v/>
      </c>
      <c r="O79" s="14" t="n"/>
      <c r="P79" s="11" t="n"/>
      <c r="Q79" s="11" t="n"/>
    </row>
    <row r="80">
      <c r="A80" s="11" t="n"/>
      <c r="B80" s="11" t="n"/>
      <c r="C80" s="11" t="n"/>
      <c r="D80" s="11" t="n"/>
      <c r="E80" s="11" t="n"/>
      <c r="F80" s="12">
        <f>IF(E80="","",TRIM(C80&amp;" "&amp;D80&amp;" "&amp;E80))</f>
        <v/>
      </c>
      <c r="G80" s="11" t="n"/>
      <c r="H80" s="11" t="n"/>
      <c r="I80" s="11" t="n"/>
      <c r="J80" s="11" t="n"/>
      <c r="K80" s="10" t="n"/>
      <c r="L80" s="26">
        <f>IF(K80="","",K80-TODAY())</f>
        <v/>
      </c>
      <c r="M80" s="10" t="n"/>
      <c r="N80" s="26">
        <f>IF(M80="","",M80-TODAY())</f>
        <v/>
      </c>
      <c r="O80" s="14" t="n"/>
      <c r="P80" s="11" t="n"/>
      <c r="Q80" s="11" t="n"/>
    </row>
    <row r="81">
      <c r="A81" s="11" t="n"/>
      <c r="B81" s="11" t="n"/>
      <c r="C81" s="11" t="n"/>
      <c r="D81" s="11" t="n"/>
      <c r="E81" s="11" t="n"/>
      <c r="F81" s="12">
        <f>IF(E81="","",TRIM(C81&amp;" "&amp;D81&amp;" "&amp;E81))</f>
        <v/>
      </c>
      <c r="G81" s="11" t="n"/>
      <c r="H81" s="11" t="n"/>
      <c r="I81" s="11" t="n"/>
      <c r="J81" s="11" t="n"/>
      <c r="K81" s="10" t="n"/>
      <c r="L81" s="26">
        <f>IF(K81="","",K81-TODAY())</f>
        <v/>
      </c>
      <c r="M81" s="10" t="n"/>
      <c r="N81" s="26">
        <f>IF(M81="","",M81-TODAY())</f>
        <v/>
      </c>
      <c r="O81" s="14" t="n"/>
      <c r="P81" s="11" t="n"/>
      <c r="Q81" s="11" t="n"/>
    </row>
    <row r="82">
      <c r="A82" s="11" t="n"/>
      <c r="B82" s="11" t="n"/>
      <c r="C82" s="11" t="n"/>
      <c r="D82" s="11" t="n"/>
      <c r="E82" s="11" t="n"/>
      <c r="F82" s="12">
        <f>IF(E82="","",TRIM(C82&amp;" "&amp;D82&amp;" "&amp;E82))</f>
        <v/>
      </c>
      <c r="G82" s="11" t="n"/>
      <c r="H82" s="11" t="n"/>
      <c r="I82" s="11" t="n"/>
      <c r="J82" s="11" t="n"/>
      <c r="K82" s="10" t="n"/>
      <c r="L82" s="26">
        <f>IF(K82="","",K82-TODAY())</f>
        <v/>
      </c>
      <c r="M82" s="10" t="n"/>
      <c r="N82" s="26">
        <f>IF(M82="","",M82-TODAY())</f>
        <v/>
      </c>
      <c r="O82" s="14" t="n"/>
      <c r="P82" s="11" t="n"/>
      <c r="Q82" s="11" t="n"/>
    </row>
    <row r="83">
      <c r="A83" s="11" t="n"/>
      <c r="B83" s="11" t="n"/>
      <c r="C83" s="11" t="n"/>
      <c r="D83" s="11" t="n"/>
      <c r="E83" s="11" t="n"/>
      <c r="F83" s="12">
        <f>IF(E83="","",TRIM(C83&amp;" "&amp;D83&amp;" "&amp;E83))</f>
        <v/>
      </c>
      <c r="G83" s="11" t="n"/>
      <c r="H83" s="11" t="n"/>
      <c r="I83" s="11" t="n"/>
      <c r="J83" s="11" t="n"/>
      <c r="K83" s="10" t="n"/>
      <c r="L83" s="26">
        <f>IF(K83="","",K83-TODAY())</f>
        <v/>
      </c>
      <c r="M83" s="10" t="n"/>
      <c r="N83" s="26">
        <f>IF(M83="","",M83-TODAY())</f>
        <v/>
      </c>
      <c r="O83" s="14" t="n"/>
      <c r="P83" s="11" t="n"/>
      <c r="Q83" s="11" t="n"/>
    </row>
    <row r="84">
      <c r="A84" s="11" t="n"/>
      <c r="B84" s="11" t="n"/>
      <c r="C84" s="11" t="n"/>
      <c r="D84" s="11" t="n"/>
      <c r="E84" s="11" t="n"/>
      <c r="F84" s="12">
        <f>IF(E84="","",TRIM(C84&amp;" "&amp;D84&amp;" "&amp;E84))</f>
        <v/>
      </c>
      <c r="G84" s="11" t="n"/>
      <c r="H84" s="11" t="n"/>
      <c r="I84" s="11" t="n"/>
      <c r="J84" s="11" t="n"/>
      <c r="K84" s="10" t="n"/>
      <c r="L84" s="26">
        <f>IF(K84="","",K84-TODAY())</f>
        <v/>
      </c>
      <c r="M84" s="10" t="n"/>
      <c r="N84" s="26">
        <f>IF(M84="","",M84-TODAY())</f>
        <v/>
      </c>
      <c r="O84" s="14" t="n"/>
      <c r="P84" s="11" t="n"/>
      <c r="Q84" s="11" t="n"/>
    </row>
    <row r="85">
      <c r="A85" s="11" t="n"/>
      <c r="B85" s="11" t="n"/>
      <c r="C85" s="11" t="n"/>
      <c r="D85" s="11" t="n"/>
      <c r="E85" s="11" t="n"/>
      <c r="F85" s="12">
        <f>IF(E85="","",TRIM(C85&amp;" "&amp;D85&amp;" "&amp;E85))</f>
        <v/>
      </c>
      <c r="G85" s="11" t="n"/>
      <c r="H85" s="11" t="n"/>
      <c r="I85" s="11" t="n"/>
      <c r="J85" s="11" t="n"/>
      <c r="K85" s="10" t="n"/>
      <c r="L85" s="26">
        <f>IF(K85="","",K85-TODAY())</f>
        <v/>
      </c>
      <c r="M85" s="10" t="n"/>
      <c r="N85" s="26">
        <f>IF(M85="","",M85-TODAY())</f>
        <v/>
      </c>
      <c r="O85" s="14" t="n"/>
      <c r="P85" s="11" t="n"/>
      <c r="Q85" s="11" t="n"/>
    </row>
    <row r="86">
      <c r="A86" s="11" t="n"/>
      <c r="B86" s="11" t="n"/>
      <c r="C86" s="11" t="n"/>
      <c r="D86" s="11" t="n"/>
      <c r="E86" s="11" t="n"/>
      <c r="F86" s="12">
        <f>IF(E86="","",TRIM(C86&amp;" "&amp;D86&amp;" "&amp;E86))</f>
        <v/>
      </c>
      <c r="G86" s="11" t="n"/>
      <c r="H86" s="11" t="n"/>
      <c r="I86" s="11" t="n"/>
      <c r="J86" s="11" t="n"/>
      <c r="K86" s="10" t="n"/>
      <c r="L86" s="26">
        <f>IF(K86="","",K86-TODAY())</f>
        <v/>
      </c>
      <c r="M86" s="10" t="n"/>
      <c r="N86" s="26">
        <f>IF(M86="","",M86-TODAY())</f>
        <v/>
      </c>
      <c r="O86" s="14" t="n"/>
      <c r="P86" s="11" t="n"/>
      <c r="Q86" s="11" t="n"/>
    </row>
    <row r="87">
      <c r="A87" s="11" t="n"/>
      <c r="B87" s="11" t="n"/>
      <c r="C87" s="11" t="n"/>
      <c r="D87" s="11" t="n"/>
      <c r="E87" s="11" t="n"/>
      <c r="F87" s="12">
        <f>IF(E87="","",TRIM(C87&amp;" "&amp;D87&amp;" "&amp;E87))</f>
        <v/>
      </c>
      <c r="G87" s="11" t="n"/>
      <c r="H87" s="11" t="n"/>
      <c r="I87" s="11" t="n"/>
      <c r="J87" s="11" t="n"/>
      <c r="K87" s="10" t="n"/>
      <c r="L87" s="26">
        <f>IF(K87="","",K87-TODAY())</f>
        <v/>
      </c>
      <c r="M87" s="10" t="n"/>
      <c r="N87" s="26">
        <f>IF(M87="","",M87-TODAY())</f>
        <v/>
      </c>
      <c r="O87" s="14" t="n"/>
      <c r="P87" s="11" t="n"/>
      <c r="Q87" s="11" t="n"/>
    </row>
    <row r="88">
      <c r="A88" s="11" t="n"/>
      <c r="B88" s="11" t="n"/>
      <c r="C88" s="11" t="n"/>
      <c r="D88" s="11" t="n"/>
      <c r="E88" s="11" t="n"/>
      <c r="F88" s="12">
        <f>IF(E88="","",TRIM(C88&amp;" "&amp;D88&amp;" "&amp;E88))</f>
        <v/>
      </c>
      <c r="G88" s="11" t="n"/>
      <c r="H88" s="11" t="n"/>
      <c r="I88" s="11" t="n"/>
      <c r="J88" s="11" t="n"/>
      <c r="K88" s="10" t="n"/>
      <c r="L88" s="26">
        <f>IF(K88="","",K88-TODAY())</f>
        <v/>
      </c>
      <c r="M88" s="10" t="n"/>
      <c r="N88" s="26">
        <f>IF(M88="","",M88-TODAY())</f>
        <v/>
      </c>
      <c r="O88" s="14" t="n"/>
      <c r="P88" s="11" t="n"/>
      <c r="Q88" s="11" t="n"/>
    </row>
    <row r="89">
      <c r="A89" s="11" t="n"/>
      <c r="B89" s="11" t="n"/>
      <c r="C89" s="11" t="n"/>
      <c r="D89" s="11" t="n"/>
      <c r="E89" s="11" t="n"/>
      <c r="F89" s="12">
        <f>IF(E89="","",TRIM(C89&amp;" "&amp;D89&amp;" "&amp;E89))</f>
        <v/>
      </c>
      <c r="G89" s="11" t="n"/>
      <c r="H89" s="11" t="n"/>
      <c r="I89" s="11" t="n"/>
      <c r="J89" s="11" t="n"/>
      <c r="K89" s="10" t="n"/>
      <c r="L89" s="26">
        <f>IF(K89="","",K89-TODAY())</f>
        <v/>
      </c>
      <c r="M89" s="10" t="n"/>
      <c r="N89" s="26">
        <f>IF(M89="","",M89-TODAY())</f>
        <v/>
      </c>
      <c r="O89" s="14" t="n"/>
      <c r="P89" s="11" t="n"/>
      <c r="Q89" s="11" t="n"/>
    </row>
    <row r="90">
      <c r="A90" s="11" t="n"/>
      <c r="B90" s="11" t="n"/>
      <c r="C90" s="11" t="n"/>
      <c r="D90" s="11" t="n"/>
      <c r="E90" s="11" t="n"/>
      <c r="F90" s="12">
        <f>IF(E90="","",TRIM(C90&amp;" "&amp;D90&amp;" "&amp;E90))</f>
        <v/>
      </c>
      <c r="G90" s="11" t="n"/>
      <c r="H90" s="11" t="n"/>
      <c r="I90" s="11" t="n"/>
      <c r="J90" s="11" t="n"/>
      <c r="K90" s="10" t="n"/>
      <c r="L90" s="26">
        <f>IF(K90="","",K90-TODAY())</f>
        <v/>
      </c>
      <c r="M90" s="10" t="n"/>
      <c r="N90" s="26">
        <f>IF(M90="","",M90-TODAY())</f>
        <v/>
      </c>
      <c r="O90" s="14" t="n"/>
      <c r="P90" s="11" t="n"/>
      <c r="Q90" s="11" t="n"/>
    </row>
    <row r="91">
      <c r="A91" s="11" t="n"/>
      <c r="B91" s="11" t="n"/>
      <c r="C91" s="11" t="n"/>
      <c r="D91" s="11" t="n"/>
      <c r="E91" s="11" t="n"/>
      <c r="F91" s="12">
        <f>IF(E91="","",TRIM(C91&amp;" "&amp;D91&amp;" "&amp;E91))</f>
        <v/>
      </c>
      <c r="G91" s="11" t="n"/>
      <c r="H91" s="11" t="n"/>
      <c r="I91" s="11" t="n"/>
      <c r="J91" s="11" t="n"/>
      <c r="K91" s="10" t="n"/>
      <c r="L91" s="26">
        <f>IF(K91="","",K91-TODAY())</f>
        <v/>
      </c>
      <c r="M91" s="10" t="n"/>
      <c r="N91" s="26">
        <f>IF(M91="","",M91-TODAY())</f>
        <v/>
      </c>
      <c r="O91" s="14" t="n"/>
      <c r="P91" s="11" t="n"/>
      <c r="Q91" s="11" t="n"/>
    </row>
    <row r="92">
      <c r="A92" s="11" t="n"/>
      <c r="B92" s="11" t="n"/>
      <c r="C92" s="11" t="n"/>
      <c r="D92" s="11" t="n"/>
      <c r="E92" s="11" t="n"/>
      <c r="F92" s="12">
        <f>IF(E92="","",TRIM(C92&amp;" "&amp;D92&amp;" "&amp;E92))</f>
        <v/>
      </c>
      <c r="G92" s="11" t="n"/>
      <c r="H92" s="11" t="n"/>
      <c r="I92" s="11" t="n"/>
      <c r="J92" s="11" t="n"/>
      <c r="K92" s="10" t="n"/>
      <c r="L92" s="26">
        <f>IF(K92="","",K92-TODAY())</f>
        <v/>
      </c>
      <c r="M92" s="10" t="n"/>
      <c r="N92" s="26">
        <f>IF(M92="","",M92-TODAY())</f>
        <v/>
      </c>
      <c r="O92" s="14" t="n"/>
      <c r="P92" s="11" t="n"/>
      <c r="Q92" s="11" t="n"/>
    </row>
    <row r="93">
      <c r="A93" s="11" t="n"/>
      <c r="B93" s="11" t="n"/>
      <c r="C93" s="11" t="n"/>
      <c r="D93" s="11" t="n"/>
      <c r="E93" s="11" t="n"/>
      <c r="F93" s="12">
        <f>IF(E93="","",TRIM(C93&amp;" "&amp;D93&amp;" "&amp;E93))</f>
        <v/>
      </c>
      <c r="G93" s="11" t="n"/>
      <c r="H93" s="11" t="n"/>
      <c r="I93" s="11" t="n"/>
      <c r="J93" s="11" t="n"/>
      <c r="K93" s="10" t="n"/>
      <c r="L93" s="26">
        <f>IF(K93="","",K93-TODAY())</f>
        <v/>
      </c>
      <c r="M93" s="10" t="n"/>
      <c r="N93" s="26">
        <f>IF(M93="","",M93-TODAY())</f>
        <v/>
      </c>
      <c r="O93" s="14" t="n"/>
      <c r="P93" s="11" t="n"/>
      <c r="Q93" s="11" t="n"/>
    </row>
    <row r="94">
      <c r="A94" s="11" t="n"/>
      <c r="B94" s="11" t="n"/>
      <c r="C94" s="11" t="n"/>
      <c r="D94" s="11" t="n"/>
      <c r="E94" s="11" t="n"/>
      <c r="F94" s="12">
        <f>IF(E94="","",TRIM(C94&amp;" "&amp;D94&amp;" "&amp;E94))</f>
        <v/>
      </c>
      <c r="G94" s="11" t="n"/>
      <c r="H94" s="11" t="n"/>
      <c r="I94" s="11" t="n"/>
      <c r="J94" s="11" t="n"/>
      <c r="K94" s="10" t="n"/>
      <c r="L94" s="26">
        <f>IF(K94="","",K94-TODAY())</f>
        <v/>
      </c>
      <c r="M94" s="10" t="n"/>
      <c r="N94" s="26">
        <f>IF(M94="","",M94-TODAY())</f>
        <v/>
      </c>
      <c r="O94" s="14" t="n"/>
      <c r="P94" s="11" t="n"/>
      <c r="Q94" s="11" t="n"/>
    </row>
    <row r="95">
      <c r="A95" s="11" t="n"/>
      <c r="B95" s="11" t="n"/>
      <c r="C95" s="11" t="n"/>
      <c r="D95" s="11" t="n"/>
      <c r="E95" s="11" t="n"/>
      <c r="F95" s="12">
        <f>IF(E95="","",TRIM(C95&amp;" "&amp;D95&amp;" "&amp;E95))</f>
        <v/>
      </c>
      <c r="G95" s="11" t="n"/>
      <c r="H95" s="11" t="n"/>
      <c r="I95" s="11" t="n"/>
      <c r="J95" s="11" t="n"/>
      <c r="K95" s="10" t="n"/>
      <c r="L95" s="26">
        <f>IF(K95="","",K95-TODAY())</f>
        <v/>
      </c>
      <c r="M95" s="10" t="n"/>
      <c r="N95" s="26">
        <f>IF(M95="","",M95-TODAY())</f>
        <v/>
      </c>
      <c r="O95" s="14" t="n"/>
      <c r="P95" s="11" t="n"/>
      <c r="Q95" s="11" t="n"/>
    </row>
    <row r="96">
      <c r="A96" s="11" t="n"/>
      <c r="B96" s="11" t="n"/>
      <c r="C96" s="11" t="n"/>
      <c r="D96" s="11" t="n"/>
      <c r="E96" s="11" t="n"/>
      <c r="F96" s="12">
        <f>IF(E96="","",TRIM(C96&amp;" "&amp;D96&amp;" "&amp;E96))</f>
        <v/>
      </c>
      <c r="G96" s="11" t="n"/>
      <c r="H96" s="11" t="n"/>
      <c r="I96" s="11" t="n"/>
      <c r="J96" s="11" t="n"/>
      <c r="K96" s="10" t="n"/>
      <c r="L96" s="26">
        <f>IF(K96="","",K96-TODAY())</f>
        <v/>
      </c>
      <c r="M96" s="10" t="n"/>
      <c r="N96" s="26">
        <f>IF(M96="","",M96-TODAY())</f>
        <v/>
      </c>
      <c r="O96" s="14" t="n"/>
      <c r="P96" s="11" t="n"/>
      <c r="Q96" s="11" t="n"/>
    </row>
    <row r="97">
      <c r="A97" s="11" t="n"/>
      <c r="B97" s="11" t="n"/>
      <c r="C97" s="11" t="n"/>
      <c r="D97" s="11" t="n"/>
      <c r="E97" s="11" t="n"/>
      <c r="F97" s="12">
        <f>IF(E97="","",TRIM(C97&amp;" "&amp;D97&amp;" "&amp;E97))</f>
        <v/>
      </c>
      <c r="G97" s="11" t="n"/>
      <c r="H97" s="11" t="n"/>
      <c r="I97" s="11" t="n"/>
      <c r="J97" s="11" t="n"/>
      <c r="K97" s="10" t="n"/>
      <c r="L97" s="26">
        <f>IF(K97="","",K97-TODAY())</f>
        <v/>
      </c>
      <c r="M97" s="10" t="n"/>
      <c r="N97" s="26">
        <f>IF(M97="","",M97-TODAY())</f>
        <v/>
      </c>
      <c r="O97" s="14" t="n"/>
      <c r="P97" s="11" t="n"/>
      <c r="Q97" s="11" t="n"/>
    </row>
    <row r="98">
      <c r="A98" s="11" t="n"/>
      <c r="B98" s="11" t="n"/>
      <c r="C98" s="11" t="n"/>
      <c r="D98" s="11" t="n"/>
      <c r="E98" s="11" t="n"/>
      <c r="F98" s="12">
        <f>IF(E98="","",TRIM(C98&amp;" "&amp;D98&amp;" "&amp;E98))</f>
        <v/>
      </c>
      <c r="G98" s="11" t="n"/>
      <c r="H98" s="11" t="n"/>
      <c r="I98" s="11" t="n"/>
      <c r="J98" s="11" t="n"/>
      <c r="K98" s="10" t="n"/>
      <c r="L98" s="26">
        <f>IF(K98="","",K98-TODAY())</f>
        <v/>
      </c>
      <c r="M98" s="10" t="n"/>
      <c r="N98" s="26">
        <f>IF(M98="","",M98-TODAY())</f>
        <v/>
      </c>
      <c r="O98" s="14" t="n"/>
      <c r="P98" s="11" t="n"/>
      <c r="Q98" s="11" t="n"/>
    </row>
    <row r="99">
      <c r="A99" s="11" t="n"/>
      <c r="B99" s="11" t="n"/>
      <c r="C99" s="11" t="n"/>
      <c r="D99" s="11" t="n"/>
      <c r="E99" s="11" t="n"/>
      <c r="F99" s="12">
        <f>IF(E99="","",TRIM(C99&amp;" "&amp;D99&amp;" "&amp;E99))</f>
        <v/>
      </c>
      <c r="G99" s="11" t="n"/>
      <c r="H99" s="11" t="n"/>
      <c r="I99" s="11" t="n"/>
      <c r="J99" s="11" t="n"/>
      <c r="K99" s="10" t="n"/>
      <c r="L99" s="26">
        <f>IF(K99="","",K99-TODAY())</f>
        <v/>
      </c>
      <c r="M99" s="10" t="n"/>
      <c r="N99" s="26">
        <f>IF(M99="","",M99-TODAY())</f>
        <v/>
      </c>
      <c r="O99" s="14" t="n"/>
      <c r="P99" s="11" t="n"/>
      <c r="Q99" s="11" t="n"/>
    </row>
    <row r="100">
      <c r="A100" s="11" t="n"/>
      <c r="B100" s="11" t="n"/>
      <c r="C100" s="11" t="n"/>
      <c r="D100" s="11" t="n"/>
      <c r="E100" s="11" t="n"/>
      <c r="F100" s="12">
        <f>IF(E100="","",TRIM(C100&amp;" "&amp;D100&amp;" "&amp;E100))</f>
        <v/>
      </c>
      <c r="G100" s="11" t="n"/>
      <c r="H100" s="11" t="n"/>
      <c r="I100" s="11" t="n"/>
      <c r="J100" s="11" t="n"/>
      <c r="K100" s="10" t="n"/>
      <c r="L100" s="26">
        <f>IF(K100="","",K100-TODAY())</f>
        <v/>
      </c>
      <c r="M100" s="10" t="n"/>
      <c r="N100" s="26">
        <f>IF(M100="","",M100-TODAY())</f>
        <v/>
      </c>
      <c r="O100" s="14" t="n"/>
      <c r="P100" s="11" t="n"/>
      <c r="Q100" s="11" t="n"/>
    </row>
    <row r="101">
      <c r="A101" s="11" t="n"/>
      <c r="B101" s="11" t="n"/>
      <c r="C101" s="11" t="n"/>
      <c r="D101" s="11" t="n"/>
      <c r="E101" s="11" t="n"/>
      <c r="F101" s="12">
        <f>IF(E101="","",TRIM(C101&amp;" "&amp;D101&amp;" "&amp;E101))</f>
        <v/>
      </c>
      <c r="G101" s="11" t="n"/>
      <c r="H101" s="11" t="n"/>
      <c r="I101" s="11" t="n"/>
      <c r="J101" s="11" t="n"/>
      <c r="K101" s="10" t="n"/>
      <c r="L101" s="26">
        <f>IF(K101="","",K101-TODAY())</f>
        <v/>
      </c>
      <c r="M101" s="10" t="n"/>
      <c r="N101" s="26">
        <f>IF(M101="","",M101-TODAY())</f>
        <v/>
      </c>
      <c r="O101" s="14" t="n"/>
      <c r="P101" s="11" t="n"/>
      <c r="Q101" s="11" t="n"/>
    </row>
    <row r="102">
      <c r="A102" s="11" t="n"/>
      <c r="B102" s="11" t="n"/>
      <c r="C102" s="11" t="n"/>
      <c r="D102" s="11" t="n"/>
      <c r="E102" s="11" t="n"/>
      <c r="F102" s="12">
        <f>IF(E102="","",TRIM(C102&amp;" "&amp;D102&amp;" "&amp;E102))</f>
        <v/>
      </c>
      <c r="G102" s="11" t="n"/>
      <c r="H102" s="11" t="n"/>
      <c r="I102" s="11" t="n"/>
      <c r="J102" s="11" t="n"/>
      <c r="K102" s="10" t="n"/>
      <c r="L102" s="26">
        <f>IF(K102="","",K102-TODAY())</f>
        <v/>
      </c>
      <c r="M102" s="10" t="n"/>
      <c r="N102" s="26">
        <f>IF(M102="","",M102-TODAY())</f>
        <v/>
      </c>
      <c r="O102" s="14" t="n"/>
      <c r="P102" s="11" t="n"/>
      <c r="Q102" s="11" t="n"/>
    </row>
    <row r="103">
      <c r="A103" s="11" t="n"/>
      <c r="B103" s="11" t="n"/>
      <c r="C103" s="11" t="n"/>
      <c r="D103" s="11" t="n"/>
      <c r="E103" s="11" t="n"/>
      <c r="F103" s="12">
        <f>IF(E103="","",TRIM(C103&amp;" "&amp;D103&amp;" "&amp;E103))</f>
        <v/>
      </c>
      <c r="G103" s="11" t="n"/>
      <c r="H103" s="11" t="n"/>
      <c r="I103" s="11" t="n"/>
      <c r="J103" s="11" t="n"/>
      <c r="K103" s="10" t="n"/>
      <c r="L103" s="26">
        <f>IF(K103="","",K103-TODAY())</f>
        <v/>
      </c>
      <c r="M103" s="10" t="n"/>
      <c r="N103" s="26">
        <f>IF(M103="","",M103-TODAY())</f>
        <v/>
      </c>
      <c r="O103" s="14" t="n"/>
      <c r="P103" s="11" t="n"/>
      <c r="Q103" s="11" t="n"/>
    </row>
    <row r="104">
      <c r="A104" s="11" t="n"/>
      <c r="B104" s="11" t="n"/>
      <c r="C104" s="11" t="n"/>
      <c r="D104" s="11" t="n"/>
      <c r="E104" s="11" t="n"/>
      <c r="F104" s="12">
        <f>IF(E104="","",TRIM(C104&amp;" "&amp;D104&amp;" "&amp;E104))</f>
        <v/>
      </c>
      <c r="G104" s="11" t="n"/>
      <c r="H104" s="11" t="n"/>
      <c r="I104" s="11" t="n"/>
      <c r="J104" s="11" t="n"/>
      <c r="K104" s="10" t="n"/>
      <c r="L104" s="26">
        <f>IF(K104="","",K104-TODAY())</f>
        <v/>
      </c>
      <c r="M104" s="10" t="n"/>
      <c r="N104" s="26">
        <f>IF(M104="","",M104-TODAY())</f>
        <v/>
      </c>
      <c r="O104" s="14" t="n"/>
      <c r="P104" s="11" t="n"/>
      <c r="Q104" s="11" t="n"/>
    </row>
  </sheetData>
  <mergeCells count="2">
    <mergeCell ref="A2:Q2"/>
    <mergeCell ref="A1:Q1"/>
  </mergeCells>
  <conditionalFormatting sqref="L5:L104">
    <cfRule type="expression" priority="1" dxfId="0" stopIfTrue="0">
      <formula>AND(L5&lt;&gt;"",L5&lt;0)</formula>
    </cfRule>
    <cfRule type="expression" priority="2" dxfId="1" stopIfTrue="0">
      <formula>AND(L5&lt;&gt;"",L5&gt;=0,L5&lt;=30)</formula>
    </cfRule>
  </conditionalFormatting>
  <conditionalFormatting sqref="N5:N104">
    <cfRule type="expression" priority="3" dxfId="0" stopIfTrue="0">
      <formula>AND(N5&lt;&gt;"",N5&lt;0)</formula>
    </cfRule>
    <cfRule type="expression" priority="4" dxfId="1" stopIfTrue="0">
      <formula>AND(N5&lt;&gt;"",N5&gt;=0,N5&lt;=30)</formula>
    </cfRule>
  </conditionalFormatting>
  <dataValidations count="4">
    <dataValidation sqref="C5:C104" showDropDown="0" showInputMessage="0" showErrorMessage="1" allowBlank="1" errorTitle="تحقّق من القيمة" error="اختر قيمة من القائمة (أو أضفها أولاً إلى ورقة القوائم)." type="list" errorStyle="warning">
      <formula1>L_EMIRATE</formula1>
    </dataValidation>
    <dataValidation sqref="G5:G104" showDropDown="0" showInputMessage="0" showErrorMessage="1" allowBlank="1" errorTitle="تحقّق من القيمة" error="اختر قيمة من القائمة (أو أضفها أولاً إلى ورقة القوائم)." type="list" errorStyle="warning">
      <formula1>L_FUEL</formula1>
    </dataValidation>
    <dataValidation sqref="I5:I104" showDropDown="0" showInputMessage="0" showErrorMessage="1" allowBlank="1" errorTitle="تحقّق من القيمة" error="اختر قيمة من القائمة (أو أضفها أولاً إلى ورقة القوائم)." type="list" errorStyle="warning">
      <formula1>L_YESNO</formula1>
    </dataValidation>
    <dataValidation sqref="P5:P104" showDropDown="0" showInputMessage="0" showErrorMessage="1" allowBlank="1" errorTitle="تحقّق من القيمة" error="اختر قيمة من القائمة (أو أضفها أولاً إلى ورقة القوائم)." type="list" errorStyle="warning">
      <formula1>L_VSTATUS</formula1>
    </dataValidation>
  </dataValidations>
  <pageMargins left="0.4" right="0.4" top="0.5" bottom="0.6" header="0.5" footer="0.5"/>
  <pageSetup orientation="landscape" paperSize="9" fitToHeight="0" fitToWidth="1"/>
  <headerFooter>
    <oddHeader/>
    <oddFooter>&amp;L&amp;8 CT Mobility · www.ct.ms&amp;R&amp;8 &amp;P /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4"/>
  <sheetViews>
    <sheetView rightToLeft="1" zoomScale="100"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2" customWidth="1" min="2" max="2"/>
    <col width="16" customWidth="1" min="3" max="3"/>
    <col width="14" customWidth="1" min="4" max="4"/>
    <col width="14" customWidth="1" min="5" max="5"/>
    <col width="14" customWidth="1" min="6" max="6"/>
    <col width="12" customWidth="1" min="7" max="7"/>
    <col width="11" customWidth="1" min="8" max="8"/>
    <col width="12" customWidth="1" min="9" max="9"/>
    <col width="12" customWidth="1" min="10" max="10"/>
    <col width="24" customWidth="1" min="11" max="11"/>
  </cols>
  <sheetData>
    <row r="1" ht="26" customHeight="1">
      <c r="A1" s="1" t="inlineStr">
        <is>
          <t>السائقون</t>
        </is>
      </c>
      <c r="B1" s="2" t="n"/>
      <c r="C1" s="2" t="n"/>
      <c r="D1" s="2" t="n"/>
      <c r="E1" s="2" t="n"/>
      <c r="F1" s="2" t="n"/>
      <c r="G1" s="2" t="n"/>
      <c r="H1" s="2" t="n"/>
      <c r="I1" s="2" t="n"/>
      <c r="J1" s="2" t="n"/>
      <c r="K1" s="2" t="n"/>
    </row>
    <row r="2" ht="30" customHeight="1">
      <c r="A2" s="3" t="inlineStr">
        <is>
          <t>صف واحد لكل موظف مصرّح له بقيادة سيارات الشركة.   ·   CT Mobility · www.ct.ms</t>
        </is>
      </c>
    </row>
    <row r="4" ht="34" customHeight="1">
      <c r="A4" s="8" t="inlineStr">
        <is>
          <t>اسم السائق</t>
        </is>
      </c>
      <c r="B4" s="8" t="inlineStr">
        <is>
          <t>الرقم الوظيفي</t>
        </is>
      </c>
      <c r="C4" s="8" t="inlineStr">
        <is>
          <t>القسم</t>
        </is>
      </c>
      <c r="D4" s="8" t="inlineStr">
        <is>
          <t>الهاتف</t>
        </is>
      </c>
      <c r="E4" s="8" t="inlineStr">
        <is>
          <t>رقم الرخصة</t>
        </is>
      </c>
      <c r="F4" s="8" t="inlineStr">
        <is>
          <t>جهة إصدار الرخصة</t>
        </is>
      </c>
      <c r="G4" s="8" t="inlineStr">
        <is>
          <t>انتهاء الرخصة</t>
        </is>
      </c>
      <c r="H4" s="9" t="inlineStr">
        <is>
          <t>أيام حتى انتهاء الرخصة</t>
        </is>
      </c>
      <c r="I4" s="8" t="inlineStr">
        <is>
          <t>الهوية الإماراتية (آخر 4 أرقام)</t>
        </is>
      </c>
      <c r="J4" s="8" t="inlineStr">
        <is>
          <t>الحالة</t>
        </is>
      </c>
      <c r="K4" s="8" t="inlineStr">
        <is>
          <t>ملاحظات</t>
        </is>
      </c>
    </row>
    <row r="5">
      <c r="A5" s="11" t="inlineStr">
        <is>
          <t>مثال - أحمد سالم</t>
        </is>
      </c>
      <c r="B5" s="21" t="inlineStr">
        <is>
          <t>E-101</t>
        </is>
      </c>
      <c r="C5" s="11" t="inlineStr">
        <is>
          <t>المبيعات</t>
        </is>
      </c>
      <c r="D5" s="11" t="inlineStr"/>
      <c r="E5" s="11" t="inlineStr"/>
      <c r="F5" s="11" t="inlineStr">
        <is>
          <t>دبي</t>
        </is>
      </c>
      <c r="G5" s="10" t="n">
        <v>46874</v>
      </c>
      <c r="H5" s="26">
        <f>IF(G5="","",G5-TODAY())</f>
        <v/>
      </c>
      <c r="I5" s="21" t="inlineStr"/>
      <c r="J5" s="11" t="inlineStr">
        <is>
          <t>نشط</t>
        </is>
      </c>
      <c r="K5" s="11" t="inlineStr">
        <is>
          <t>صف مثال</t>
        </is>
      </c>
    </row>
    <row r="6">
      <c r="A6" s="11" t="inlineStr">
        <is>
          <t>مثال - مريم علي</t>
        </is>
      </c>
      <c r="B6" s="21" t="inlineStr">
        <is>
          <t>E-102</t>
        </is>
      </c>
      <c r="C6" s="11" t="inlineStr">
        <is>
          <t>المشاريع</t>
        </is>
      </c>
      <c r="D6" s="11" t="inlineStr"/>
      <c r="E6" s="11" t="inlineStr"/>
      <c r="F6" s="11" t="inlineStr">
        <is>
          <t>الشارقة</t>
        </is>
      </c>
      <c r="G6" s="10" t="n">
        <v>46660</v>
      </c>
      <c r="H6" s="26">
        <f>IF(G6="","",G6-TODAY())</f>
        <v/>
      </c>
      <c r="I6" s="21" t="inlineStr"/>
      <c r="J6" s="11" t="inlineStr">
        <is>
          <t>نشط</t>
        </is>
      </c>
      <c r="K6" s="11" t="inlineStr">
        <is>
          <t>صف مثال</t>
        </is>
      </c>
    </row>
    <row r="7">
      <c r="A7" s="11" t="n"/>
      <c r="B7" s="21" t="n"/>
      <c r="C7" s="11" t="n"/>
      <c r="D7" s="11" t="n"/>
      <c r="E7" s="11" t="n"/>
      <c r="F7" s="11" t="n"/>
      <c r="G7" s="10" t="n"/>
      <c r="H7" s="26">
        <f>IF(G7="","",G7-TODAY())</f>
        <v/>
      </c>
      <c r="I7" s="21" t="n"/>
      <c r="J7" s="11" t="n"/>
      <c r="K7" s="11" t="n"/>
    </row>
    <row r="8">
      <c r="A8" s="11" t="n"/>
      <c r="B8" s="21" t="n"/>
      <c r="C8" s="11" t="n"/>
      <c r="D8" s="11" t="n"/>
      <c r="E8" s="11" t="n"/>
      <c r="F8" s="11" t="n"/>
      <c r="G8" s="10" t="n"/>
      <c r="H8" s="26">
        <f>IF(G8="","",G8-TODAY())</f>
        <v/>
      </c>
      <c r="I8" s="21" t="n"/>
      <c r="J8" s="11" t="n"/>
      <c r="K8" s="11" t="n"/>
    </row>
    <row r="9">
      <c r="A9" s="11" t="n"/>
      <c r="B9" s="21" t="n"/>
      <c r="C9" s="11" t="n"/>
      <c r="D9" s="11" t="n"/>
      <c r="E9" s="11" t="n"/>
      <c r="F9" s="11" t="n"/>
      <c r="G9" s="10" t="n"/>
      <c r="H9" s="26">
        <f>IF(G9="","",G9-TODAY())</f>
        <v/>
      </c>
      <c r="I9" s="21" t="n"/>
      <c r="J9" s="11" t="n"/>
      <c r="K9" s="11" t="n"/>
    </row>
    <row r="10">
      <c r="A10" s="11" t="n"/>
      <c r="B10" s="21" t="n"/>
      <c r="C10" s="11" t="n"/>
      <c r="D10" s="11" t="n"/>
      <c r="E10" s="11" t="n"/>
      <c r="F10" s="11" t="n"/>
      <c r="G10" s="10" t="n"/>
      <c r="H10" s="26">
        <f>IF(G10="","",G10-TODAY())</f>
        <v/>
      </c>
      <c r="I10" s="21" t="n"/>
      <c r="J10" s="11" t="n"/>
      <c r="K10" s="11" t="n"/>
    </row>
    <row r="11">
      <c r="A11" s="11" t="n"/>
      <c r="B11" s="21" t="n"/>
      <c r="C11" s="11" t="n"/>
      <c r="D11" s="11" t="n"/>
      <c r="E11" s="11" t="n"/>
      <c r="F11" s="11" t="n"/>
      <c r="G11" s="10" t="n"/>
      <c r="H11" s="26">
        <f>IF(G11="","",G11-TODAY())</f>
        <v/>
      </c>
      <c r="I11" s="21" t="n"/>
      <c r="J11" s="11" t="n"/>
      <c r="K11" s="11" t="n"/>
    </row>
    <row r="12">
      <c r="A12" s="11" t="n"/>
      <c r="B12" s="21" t="n"/>
      <c r="C12" s="11" t="n"/>
      <c r="D12" s="11" t="n"/>
      <c r="E12" s="11" t="n"/>
      <c r="F12" s="11" t="n"/>
      <c r="G12" s="10" t="n"/>
      <c r="H12" s="26">
        <f>IF(G12="","",G12-TODAY())</f>
        <v/>
      </c>
      <c r="I12" s="21" t="n"/>
      <c r="J12" s="11" t="n"/>
      <c r="K12" s="11" t="n"/>
    </row>
    <row r="13">
      <c r="A13" s="11" t="n"/>
      <c r="B13" s="21" t="n"/>
      <c r="C13" s="11" t="n"/>
      <c r="D13" s="11" t="n"/>
      <c r="E13" s="11" t="n"/>
      <c r="F13" s="11" t="n"/>
      <c r="G13" s="10" t="n"/>
      <c r="H13" s="26">
        <f>IF(G13="","",G13-TODAY())</f>
        <v/>
      </c>
      <c r="I13" s="21" t="n"/>
      <c r="J13" s="11" t="n"/>
      <c r="K13" s="11" t="n"/>
    </row>
    <row r="14">
      <c r="A14" s="11" t="n"/>
      <c r="B14" s="21" t="n"/>
      <c r="C14" s="11" t="n"/>
      <c r="D14" s="11" t="n"/>
      <c r="E14" s="11" t="n"/>
      <c r="F14" s="11" t="n"/>
      <c r="G14" s="10" t="n"/>
      <c r="H14" s="26">
        <f>IF(G14="","",G14-TODAY())</f>
        <v/>
      </c>
      <c r="I14" s="21" t="n"/>
      <c r="J14" s="11" t="n"/>
      <c r="K14" s="11" t="n"/>
    </row>
    <row r="15">
      <c r="A15" s="11" t="n"/>
      <c r="B15" s="21" t="n"/>
      <c r="C15" s="11" t="n"/>
      <c r="D15" s="11" t="n"/>
      <c r="E15" s="11" t="n"/>
      <c r="F15" s="11" t="n"/>
      <c r="G15" s="10" t="n"/>
      <c r="H15" s="26">
        <f>IF(G15="","",G15-TODAY())</f>
        <v/>
      </c>
      <c r="I15" s="21" t="n"/>
      <c r="J15" s="11" t="n"/>
      <c r="K15" s="11" t="n"/>
    </row>
    <row r="16">
      <c r="A16" s="11" t="n"/>
      <c r="B16" s="21" t="n"/>
      <c r="C16" s="11" t="n"/>
      <c r="D16" s="11" t="n"/>
      <c r="E16" s="11" t="n"/>
      <c r="F16" s="11" t="n"/>
      <c r="G16" s="10" t="n"/>
      <c r="H16" s="26">
        <f>IF(G16="","",G16-TODAY())</f>
        <v/>
      </c>
      <c r="I16" s="21" t="n"/>
      <c r="J16" s="11" t="n"/>
      <c r="K16" s="11" t="n"/>
    </row>
    <row r="17">
      <c r="A17" s="11" t="n"/>
      <c r="B17" s="21" t="n"/>
      <c r="C17" s="11" t="n"/>
      <c r="D17" s="11" t="n"/>
      <c r="E17" s="11" t="n"/>
      <c r="F17" s="11" t="n"/>
      <c r="G17" s="10" t="n"/>
      <c r="H17" s="26">
        <f>IF(G17="","",G17-TODAY())</f>
        <v/>
      </c>
      <c r="I17" s="21" t="n"/>
      <c r="J17" s="11" t="n"/>
      <c r="K17" s="11" t="n"/>
    </row>
    <row r="18">
      <c r="A18" s="11" t="n"/>
      <c r="B18" s="21" t="n"/>
      <c r="C18" s="11" t="n"/>
      <c r="D18" s="11" t="n"/>
      <c r="E18" s="11" t="n"/>
      <c r="F18" s="11" t="n"/>
      <c r="G18" s="10" t="n"/>
      <c r="H18" s="26">
        <f>IF(G18="","",G18-TODAY())</f>
        <v/>
      </c>
      <c r="I18" s="21" t="n"/>
      <c r="J18" s="11" t="n"/>
      <c r="K18" s="11" t="n"/>
    </row>
    <row r="19">
      <c r="A19" s="11" t="n"/>
      <c r="B19" s="21" t="n"/>
      <c r="C19" s="11" t="n"/>
      <c r="D19" s="11" t="n"/>
      <c r="E19" s="11" t="n"/>
      <c r="F19" s="11" t="n"/>
      <c r="G19" s="10" t="n"/>
      <c r="H19" s="26">
        <f>IF(G19="","",G19-TODAY())</f>
        <v/>
      </c>
      <c r="I19" s="21" t="n"/>
      <c r="J19" s="11" t="n"/>
      <c r="K19" s="11" t="n"/>
    </row>
    <row r="20">
      <c r="A20" s="11" t="n"/>
      <c r="B20" s="21" t="n"/>
      <c r="C20" s="11" t="n"/>
      <c r="D20" s="11" t="n"/>
      <c r="E20" s="11" t="n"/>
      <c r="F20" s="11" t="n"/>
      <c r="G20" s="10" t="n"/>
      <c r="H20" s="26">
        <f>IF(G20="","",G20-TODAY())</f>
        <v/>
      </c>
      <c r="I20" s="21" t="n"/>
      <c r="J20" s="11" t="n"/>
      <c r="K20" s="11" t="n"/>
    </row>
    <row r="21">
      <c r="A21" s="11" t="n"/>
      <c r="B21" s="21" t="n"/>
      <c r="C21" s="11" t="n"/>
      <c r="D21" s="11" t="n"/>
      <c r="E21" s="11" t="n"/>
      <c r="F21" s="11" t="n"/>
      <c r="G21" s="10" t="n"/>
      <c r="H21" s="26">
        <f>IF(G21="","",G21-TODAY())</f>
        <v/>
      </c>
      <c r="I21" s="21" t="n"/>
      <c r="J21" s="11" t="n"/>
      <c r="K21" s="11" t="n"/>
    </row>
    <row r="22">
      <c r="A22" s="11" t="n"/>
      <c r="B22" s="21" t="n"/>
      <c r="C22" s="11" t="n"/>
      <c r="D22" s="11" t="n"/>
      <c r="E22" s="11" t="n"/>
      <c r="F22" s="11" t="n"/>
      <c r="G22" s="10" t="n"/>
      <c r="H22" s="26">
        <f>IF(G22="","",G22-TODAY())</f>
        <v/>
      </c>
      <c r="I22" s="21" t="n"/>
      <c r="J22" s="11" t="n"/>
      <c r="K22" s="11" t="n"/>
    </row>
    <row r="23">
      <c r="A23" s="11" t="n"/>
      <c r="B23" s="21" t="n"/>
      <c r="C23" s="11" t="n"/>
      <c r="D23" s="11" t="n"/>
      <c r="E23" s="11" t="n"/>
      <c r="F23" s="11" t="n"/>
      <c r="G23" s="10" t="n"/>
      <c r="H23" s="26">
        <f>IF(G23="","",G23-TODAY())</f>
        <v/>
      </c>
      <c r="I23" s="21" t="n"/>
      <c r="J23" s="11" t="n"/>
      <c r="K23" s="11" t="n"/>
    </row>
    <row r="24">
      <c r="A24" s="11" t="n"/>
      <c r="B24" s="21" t="n"/>
      <c r="C24" s="11" t="n"/>
      <c r="D24" s="11" t="n"/>
      <c r="E24" s="11" t="n"/>
      <c r="F24" s="11" t="n"/>
      <c r="G24" s="10" t="n"/>
      <c r="H24" s="26">
        <f>IF(G24="","",G24-TODAY())</f>
        <v/>
      </c>
      <c r="I24" s="21" t="n"/>
      <c r="J24" s="11" t="n"/>
      <c r="K24" s="11" t="n"/>
    </row>
    <row r="25">
      <c r="A25" s="11" t="n"/>
      <c r="B25" s="21" t="n"/>
      <c r="C25" s="11" t="n"/>
      <c r="D25" s="11" t="n"/>
      <c r="E25" s="11" t="n"/>
      <c r="F25" s="11" t="n"/>
      <c r="G25" s="10" t="n"/>
      <c r="H25" s="26">
        <f>IF(G25="","",G25-TODAY())</f>
        <v/>
      </c>
      <c r="I25" s="21" t="n"/>
      <c r="J25" s="11" t="n"/>
      <c r="K25" s="11" t="n"/>
    </row>
    <row r="26">
      <c r="A26" s="11" t="n"/>
      <c r="B26" s="21" t="n"/>
      <c r="C26" s="11" t="n"/>
      <c r="D26" s="11" t="n"/>
      <c r="E26" s="11" t="n"/>
      <c r="F26" s="11" t="n"/>
      <c r="G26" s="10" t="n"/>
      <c r="H26" s="26">
        <f>IF(G26="","",G26-TODAY())</f>
        <v/>
      </c>
      <c r="I26" s="21" t="n"/>
      <c r="J26" s="11" t="n"/>
      <c r="K26" s="11" t="n"/>
    </row>
    <row r="27">
      <c r="A27" s="11" t="n"/>
      <c r="B27" s="21" t="n"/>
      <c r="C27" s="11" t="n"/>
      <c r="D27" s="11" t="n"/>
      <c r="E27" s="11" t="n"/>
      <c r="F27" s="11" t="n"/>
      <c r="G27" s="10" t="n"/>
      <c r="H27" s="26">
        <f>IF(G27="","",G27-TODAY())</f>
        <v/>
      </c>
      <c r="I27" s="21" t="n"/>
      <c r="J27" s="11" t="n"/>
      <c r="K27" s="11" t="n"/>
    </row>
    <row r="28">
      <c r="A28" s="11" t="n"/>
      <c r="B28" s="21" t="n"/>
      <c r="C28" s="11" t="n"/>
      <c r="D28" s="11" t="n"/>
      <c r="E28" s="11" t="n"/>
      <c r="F28" s="11" t="n"/>
      <c r="G28" s="10" t="n"/>
      <c r="H28" s="26">
        <f>IF(G28="","",G28-TODAY())</f>
        <v/>
      </c>
      <c r="I28" s="21" t="n"/>
      <c r="J28" s="11" t="n"/>
      <c r="K28" s="11" t="n"/>
    </row>
    <row r="29">
      <c r="A29" s="11" t="n"/>
      <c r="B29" s="21" t="n"/>
      <c r="C29" s="11" t="n"/>
      <c r="D29" s="11" t="n"/>
      <c r="E29" s="11" t="n"/>
      <c r="F29" s="11" t="n"/>
      <c r="G29" s="10" t="n"/>
      <c r="H29" s="26">
        <f>IF(G29="","",G29-TODAY())</f>
        <v/>
      </c>
      <c r="I29" s="21" t="n"/>
      <c r="J29" s="11" t="n"/>
      <c r="K29" s="11" t="n"/>
    </row>
    <row r="30">
      <c r="A30" s="11" t="n"/>
      <c r="B30" s="21" t="n"/>
      <c r="C30" s="11" t="n"/>
      <c r="D30" s="11" t="n"/>
      <c r="E30" s="11" t="n"/>
      <c r="F30" s="11" t="n"/>
      <c r="G30" s="10" t="n"/>
      <c r="H30" s="26">
        <f>IF(G30="","",G30-TODAY())</f>
        <v/>
      </c>
      <c r="I30" s="21" t="n"/>
      <c r="J30" s="11" t="n"/>
      <c r="K30" s="11" t="n"/>
    </row>
    <row r="31">
      <c r="A31" s="11" t="n"/>
      <c r="B31" s="21" t="n"/>
      <c r="C31" s="11" t="n"/>
      <c r="D31" s="11" t="n"/>
      <c r="E31" s="11" t="n"/>
      <c r="F31" s="11" t="n"/>
      <c r="G31" s="10" t="n"/>
      <c r="H31" s="26">
        <f>IF(G31="","",G31-TODAY())</f>
        <v/>
      </c>
      <c r="I31" s="21" t="n"/>
      <c r="J31" s="11" t="n"/>
      <c r="K31" s="11" t="n"/>
    </row>
    <row r="32">
      <c r="A32" s="11" t="n"/>
      <c r="B32" s="21" t="n"/>
      <c r="C32" s="11" t="n"/>
      <c r="D32" s="11" t="n"/>
      <c r="E32" s="11" t="n"/>
      <c r="F32" s="11" t="n"/>
      <c r="G32" s="10" t="n"/>
      <c r="H32" s="26">
        <f>IF(G32="","",G32-TODAY())</f>
        <v/>
      </c>
      <c r="I32" s="21" t="n"/>
      <c r="J32" s="11" t="n"/>
      <c r="K32" s="11" t="n"/>
    </row>
    <row r="33">
      <c r="A33" s="11" t="n"/>
      <c r="B33" s="21" t="n"/>
      <c r="C33" s="11" t="n"/>
      <c r="D33" s="11" t="n"/>
      <c r="E33" s="11" t="n"/>
      <c r="F33" s="11" t="n"/>
      <c r="G33" s="10" t="n"/>
      <c r="H33" s="26">
        <f>IF(G33="","",G33-TODAY())</f>
        <v/>
      </c>
      <c r="I33" s="21" t="n"/>
      <c r="J33" s="11" t="n"/>
      <c r="K33" s="11" t="n"/>
    </row>
    <row r="34">
      <c r="A34" s="11" t="n"/>
      <c r="B34" s="21" t="n"/>
      <c r="C34" s="11" t="n"/>
      <c r="D34" s="11" t="n"/>
      <c r="E34" s="11" t="n"/>
      <c r="F34" s="11" t="n"/>
      <c r="G34" s="10" t="n"/>
      <c r="H34" s="26">
        <f>IF(G34="","",G34-TODAY())</f>
        <v/>
      </c>
      <c r="I34" s="21" t="n"/>
      <c r="J34" s="11" t="n"/>
      <c r="K34" s="11" t="n"/>
    </row>
    <row r="35">
      <c r="A35" s="11" t="n"/>
      <c r="B35" s="21" t="n"/>
      <c r="C35" s="11" t="n"/>
      <c r="D35" s="11" t="n"/>
      <c r="E35" s="11" t="n"/>
      <c r="F35" s="11" t="n"/>
      <c r="G35" s="10" t="n"/>
      <c r="H35" s="26">
        <f>IF(G35="","",G35-TODAY())</f>
        <v/>
      </c>
      <c r="I35" s="21" t="n"/>
      <c r="J35" s="11" t="n"/>
      <c r="K35" s="11" t="n"/>
    </row>
    <row r="36">
      <c r="A36" s="11" t="n"/>
      <c r="B36" s="21" t="n"/>
      <c r="C36" s="11" t="n"/>
      <c r="D36" s="11" t="n"/>
      <c r="E36" s="11" t="n"/>
      <c r="F36" s="11" t="n"/>
      <c r="G36" s="10" t="n"/>
      <c r="H36" s="26">
        <f>IF(G36="","",G36-TODAY())</f>
        <v/>
      </c>
      <c r="I36" s="21" t="n"/>
      <c r="J36" s="11" t="n"/>
      <c r="K36" s="11" t="n"/>
    </row>
    <row r="37">
      <c r="A37" s="11" t="n"/>
      <c r="B37" s="21" t="n"/>
      <c r="C37" s="11" t="n"/>
      <c r="D37" s="11" t="n"/>
      <c r="E37" s="11" t="n"/>
      <c r="F37" s="11" t="n"/>
      <c r="G37" s="10" t="n"/>
      <c r="H37" s="26">
        <f>IF(G37="","",G37-TODAY())</f>
        <v/>
      </c>
      <c r="I37" s="21" t="n"/>
      <c r="J37" s="11" t="n"/>
      <c r="K37" s="11" t="n"/>
    </row>
    <row r="38">
      <c r="A38" s="11" t="n"/>
      <c r="B38" s="21" t="n"/>
      <c r="C38" s="11" t="n"/>
      <c r="D38" s="11" t="n"/>
      <c r="E38" s="11" t="n"/>
      <c r="F38" s="11" t="n"/>
      <c r="G38" s="10" t="n"/>
      <c r="H38" s="26">
        <f>IF(G38="","",G38-TODAY())</f>
        <v/>
      </c>
      <c r="I38" s="21" t="n"/>
      <c r="J38" s="11" t="n"/>
      <c r="K38" s="11" t="n"/>
    </row>
    <row r="39">
      <c r="A39" s="11" t="n"/>
      <c r="B39" s="21" t="n"/>
      <c r="C39" s="11" t="n"/>
      <c r="D39" s="11" t="n"/>
      <c r="E39" s="11" t="n"/>
      <c r="F39" s="11" t="n"/>
      <c r="G39" s="10" t="n"/>
      <c r="H39" s="26">
        <f>IF(G39="","",G39-TODAY())</f>
        <v/>
      </c>
      <c r="I39" s="21" t="n"/>
      <c r="J39" s="11" t="n"/>
      <c r="K39" s="11" t="n"/>
    </row>
    <row r="40">
      <c r="A40" s="11" t="n"/>
      <c r="B40" s="21" t="n"/>
      <c r="C40" s="11" t="n"/>
      <c r="D40" s="11" t="n"/>
      <c r="E40" s="11" t="n"/>
      <c r="F40" s="11" t="n"/>
      <c r="G40" s="10" t="n"/>
      <c r="H40" s="26">
        <f>IF(G40="","",G40-TODAY())</f>
        <v/>
      </c>
      <c r="I40" s="21" t="n"/>
      <c r="J40" s="11" t="n"/>
      <c r="K40" s="11" t="n"/>
    </row>
    <row r="41">
      <c r="A41" s="11" t="n"/>
      <c r="B41" s="21" t="n"/>
      <c r="C41" s="11" t="n"/>
      <c r="D41" s="11" t="n"/>
      <c r="E41" s="11" t="n"/>
      <c r="F41" s="11" t="n"/>
      <c r="G41" s="10" t="n"/>
      <c r="H41" s="26">
        <f>IF(G41="","",G41-TODAY())</f>
        <v/>
      </c>
      <c r="I41" s="21" t="n"/>
      <c r="J41" s="11" t="n"/>
      <c r="K41" s="11" t="n"/>
    </row>
    <row r="42">
      <c r="A42" s="11" t="n"/>
      <c r="B42" s="21" t="n"/>
      <c r="C42" s="11" t="n"/>
      <c r="D42" s="11" t="n"/>
      <c r="E42" s="11" t="n"/>
      <c r="F42" s="11" t="n"/>
      <c r="G42" s="10" t="n"/>
      <c r="H42" s="26">
        <f>IF(G42="","",G42-TODAY())</f>
        <v/>
      </c>
      <c r="I42" s="21" t="n"/>
      <c r="J42" s="11" t="n"/>
      <c r="K42" s="11" t="n"/>
    </row>
    <row r="43">
      <c r="A43" s="11" t="n"/>
      <c r="B43" s="21" t="n"/>
      <c r="C43" s="11" t="n"/>
      <c r="D43" s="11" t="n"/>
      <c r="E43" s="11" t="n"/>
      <c r="F43" s="11" t="n"/>
      <c r="G43" s="10" t="n"/>
      <c r="H43" s="26">
        <f>IF(G43="","",G43-TODAY())</f>
        <v/>
      </c>
      <c r="I43" s="21" t="n"/>
      <c r="J43" s="11" t="n"/>
      <c r="K43" s="11" t="n"/>
    </row>
    <row r="44">
      <c r="A44" s="11" t="n"/>
      <c r="B44" s="21" t="n"/>
      <c r="C44" s="11" t="n"/>
      <c r="D44" s="11" t="n"/>
      <c r="E44" s="11" t="n"/>
      <c r="F44" s="11" t="n"/>
      <c r="G44" s="10" t="n"/>
      <c r="H44" s="26">
        <f>IF(G44="","",G44-TODAY())</f>
        <v/>
      </c>
      <c r="I44" s="21" t="n"/>
      <c r="J44" s="11" t="n"/>
      <c r="K44" s="11" t="n"/>
    </row>
    <row r="45">
      <c r="A45" s="11" t="n"/>
      <c r="B45" s="21" t="n"/>
      <c r="C45" s="11" t="n"/>
      <c r="D45" s="11" t="n"/>
      <c r="E45" s="11" t="n"/>
      <c r="F45" s="11" t="n"/>
      <c r="G45" s="10" t="n"/>
      <c r="H45" s="26">
        <f>IF(G45="","",G45-TODAY())</f>
        <v/>
      </c>
      <c r="I45" s="21" t="n"/>
      <c r="J45" s="11" t="n"/>
      <c r="K45" s="11" t="n"/>
    </row>
    <row r="46">
      <c r="A46" s="11" t="n"/>
      <c r="B46" s="21" t="n"/>
      <c r="C46" s="11" t="n"/>
      <c r="D46" s="11" t="n"/>
      <c r="E46" s="11" t="n"/>
      <c r="F46" s="11" t="n"/>
      <c r="G46" s="10" t="n"/>
      <c r="H46" s="26">
        <f>IF(G46="","",G46-TODAY())</f>
        <v/>
      </c>
      <c r="I46" s="21" t="n"/>
      <c r="J46" s="11" t="n"/>
      <c r="K46" s="11" t="n"/>
    </row>
    <row r="47">
      <c r="A47" s="11" t="n"/>
      <c r="B47" s="21" t="n"/>
      <c r="C47" s="11" t="n"/>
      <c r="D47" s="11" t="n"/>
      <c r="E47" s="11" t="n"/>
      <c r="F47" s="11" t="n"/>
      <c r="G47" s="10" t="n"/>
      <c r="H47" s="26">
        <f>IF(G47="","",G47-TODAY())</f>
        <v/>
      </c>
      <c r="I47" s="21" t="n"/>
      <c r="J47" s="11" t="n"/>
      <c r="K47" s="11" t="n"/>
    </row>
    <row r="48">
      <c r="A48" s="11" t="n"/>
      <c r="B48" s="21" t="n"/>
      <c r="C48" s="11" t="n"/>
      <c r="D48" s="11" t="n"/>
      <c r="E48" s="11" t="n"/>
      <c r="F48" s="11" t="n"/>
      <c r="G48" s="10" t="n"/>
      <c r="H48" s="26">
        <f>IF(G48="","",G48-TODAY())</f>
        <v/>
      </c>
      <c r="I48" s="21" t="n"/>
      <c r="J48" s="11" t="n"/>
      <c r="K48" s="11" t="n"/>
    </row>
    <row r="49">
      <c r="A49" s="11" t="n"/>
      <c r="B49" s="21" t="n"/>
      <c r="C49" s="11" t="n"/>
      <c r="D49" s="11" t="n"/>
      <c r="E49" s="11" t="n"/>
      <c r="F49" s="11" t="n"/>
      <c r="G49" s="10" t="n"/>
      <c r="H49" s="26">
        <f>IF(G49="","",G49-TODAY())</f>
        <v/>
      </c>
      <c r="I49" s="21" t="n"/>
      <c r="J49" s="11" t="n"/>
      <c r="K49" s="11" t="n"/>
    </row>
    <row r="50">
      <c r="A50" s="11" t="n"/>
      <c r="B50" s="21" t="n"/>
      <c r="C50" s="11" t="n"/>
      <c r="D50" s="11" t="n"/>
      <c r="E50" s="11" t="n"/>
      <c r="F50" s="11" t="n"/>
      <c r="G50" s="10" t="n"/>
      <c r="H50" s="26">
        <f>IF(G50="","",G50-TODAY())</f>
        <v/>
      </c>
      <c r="I50" s="21" t="n"/>
      <c r="J50" s="11" t="n"/>
      <c r="K50" s="11" t="n"/>
    </row>
    <row r="51">
      <c r="A51" s="11" t="n"/>
      <c r="B51" s="21" t="n"/>
      <c r="C51" s="11" t="n"/>
      <c r="D51" s="11" t="n"/>
      <c r="E51" s="11" t="n"/>
      <c r="F51" s="11" t="n"/>
      <c r="G51" s="10" t="n"/>
      <c r="H51" s="26">
        <f>IF(G51="","",G51-TODAY())</f>
        <v/>
      </c>
      <c r="I51" s="21" t="n"/>
      <c r="J51" s="11" t="n"/>
      <c r="K51" s="11" t="n"/>
    </row>
    <row r="52">
      <c r="A52" s="11" t="n"/>
      <c r="B52" s="21" t="n"/>
      <c r="C52" s="11" t="n"/>
      <c r="D52" s="11" t="n"/>
      <c r="E52" s="11" t="n"/>
      <c r="F52" s="11" t="n"/>
      <c r="G52" s="10" t="n"/>
      <c r="H52" s="26">
        <f>IF(G52="","",G52-TODAY())</f>
        <v/>
      </c>
      <c r="I52" s="21" t="n"/>
      <c r="J52" s="11" t="n"/>
      <c r="K52" s="11" t="n"/>
    </row>
    <row r="53">
      <c r="A53" s="11" t="n"/>
      <c r="B53" s="21" t="n"/>
      <c r="C53" s="11" t="n"/>
      <c r="D53" s="11" t="n"/>
      <c r="E53" s="11" t="n"/>
      <c r="F53" s="11" t="n"/>
      <c r="G53" s="10" t="n"/>
      <c r="H53" s="26">
        <f>IF(G53="","",G53-TODAY())</f>
        <v/>
      </c>
      <c r="I53" s="21" t="n"/>
      <c r="J53" s="11" t="n"/>
      <c r="K53" s="11" t="n"/>
    </row>
    <row r="54">
      <c r="A54" s="11" t="n"/>
      <c r="B54" s="21" t="n"/>
      <c r="C54" s="11" t="n"/>
      <c r="D54" s="11" t="n"/>
      <c r="E54" s="11" t="n"/>
      <c r="F54" s="11" t="n"/>
      <c r="G54" s="10" t="n"/>
      <c r="H54" s="26">
        <f>IF(G54="","",G54-TODAY())</f>
        <v/>
      </c>
      <c r="I54" s="21" t="n"/>
      <c r="J54" s="11" t="n"/>
      <c r="K54" s="11" t="n"/>
    </row>
    <row r="55">
      <c r="A55" s="11" t="n"/>
      <c r="B55" s="21" t="n"/>
      <c r="C55" s="11" t="n"/>
      <c r="D55" s="11" t="n"/>
      <c r="E55" s="11" t="n"/>
      <c r="F55" s="11" t="n"/>
      <c r="G55" s="10" t="n"/>
      <c r="H55" s="26">
        <f>IF(G55="","",G55-TODAY())</f>
        <v/>
      </c>
      <c r="I55" s="21" t="n"/>
      <c r="J55" s="11" t="n"/>
      <c r="K55" s="11" t="n"/>
    </row>
    <row r="56">
      <c r="A56" s="11" t="n"/>
      <c r="B56" s="21" t="n"/>
      <c r="C56" s="11" t="n"/>
      <c r="D56" s="11" t="n"/>
      <c r="E56" s="11" t="n"/>
      <c r="F56" s="11" t="n"/>
      <c r="G56" s="10" t="n"/>
      <c r="H56" s="26">
        <f>IF(G56="","",G56-TODAY())</f>
        <v/>
      </c>
      <c r="I56" s="21" t="n"/>
      <c r="J56" s="11" t="n"/>
      <c r="K56" s="11" t="n"/>
    </row>
    <row r="57">
      <c r="A57" s="11" t="n"/>
      <c r="B57" s="21" t="n"/>
      <c r="C57" s="11" t="n"/>
      <c r="D57" s="11" t="n"/>
      <c r="E57" s="11" t="n"/>
      <c r="F57" s="11" t="n"/>
      <c r="G57" s="10" t="n"/>
      <c r="H57" s="26">
        <f>IF(G57="","",G57-TODAY())</f>
        <v/>
      </c>
      <c r="I57" s="21" t="n"/>
      <c r="J57" s="11" t="n"/>
      <c r="K57" s="11" t="n"/>
    </row>
    <row r="58">
      <c r="A58" s="11" t="n"/>
      <c r="B58" s="21" t="n"/>
      <c r="C58" s="11" t="n"/>
      <c r="D58" s="11" t="n"/>
      <c r="E58" s="11" t="n"/>
      <c r="F58" s="11" t="n"/>
      <c r="G58" s="10" t="n"/>
      <c r="H58" s="26">
        <f>IF(G58="","",G58-TODAY())</f>
        <v/>
      </c>
      <c r="I58" s="21" t="n"/>
      <c r="J58" s="11" t="n"/>
      <c r="K58" s="11" t="n"/>
    </row>
    <row r="59">
      <c r="A59" s="11" t="n"/>
      <c r="B59" s="21" t="n"/>
      <c r="C59" s="11" t="n"/>
      <c r="D59" s="11" t="n"/>
      <c r="E59" s="11" t="n"/>
      <c r="F59" s="11" t="n"/>
      <c r="G59" s="10" t="n"/>
      <c r="H59" s="26">
        <f>IF(G59="","",G59-TODAY())</f>
        <v/>
      </c>
      <c r="I59" s="21" t="n"/>
      <c r="J59" s="11" t="n"/>
      <c r="K59" s="11" t="n"/>
    </row>
    <row r="60">
      <c r="A60" s="11" t="n"/>
      <c r="B60" s="21" t="n"/>
      <c r="C60" s="11" t="n"/>
      <c r="D60" s="11" t="n"/>
      <c r="E60" s="11" t="n"/>
      <c r="F60" s="11" t="n"/>
      <c r="G60" s="10" t="n"/>
      <c r="H60" s="26">
        <f>IF(G60="","",G60-TODAY())</f>
        <v/>
      </c>
      <c r="I60" s="21" t="n"/>
      <c r="J60" s="11" t="n"/>
      <c r="K60" s="11" t="n"/>
    </row>
    <row r="61">
      <c r="A61" s="11" t="n"/>
      <c r="B61" s="21" t="n"/>
      <c r="C61" s="11" t="n"/>
      <c r="D61" s="11" t="n"/>
      <c r="E61" s="11" t="n"/>
      <c r="F61" s="11" t="n"/>
      <c r="G61" s="10" t="n"/>
      <c r="H61" s="26">
        <f>IF(G61="","",G61-TODAY())</f>
        <v/>
      </c>
      <c r="I61" s="21" t="n"/>
      <c r="J61" s="11" t="n"/>
      <c r="K61" s="11" t="n"/>
    </row>
    <row r="62">
      <c r="A62" s="11" t="n"/>
      <c r="B62" s="21" t="n"/>
      <c r="C62" s="11" t="n"/>
      <c r="D62" s="11" t="n"/>
      <c r="E62" s="11" t="n"/>
      <c r="F62" s="11" t="n"/>
      <c r="G62" s="10" t="n"/>
      <c r="H62" s="26">
        <f>IF(G62="","",G62-TODAY())</f>
        <v/>
      </c>
      <c r="I62" s="21" t="n"/>
      <c r="J62" s="11" t="n"/>
      <c r="K62" s="11" t="n"/>
    </row>
    <row r="63">
      <c r="A63" s="11" t="n"/>
      <c r="B63" s="21" t="n"/>
      <c r="C63" s="11" t="n"/>
      <c r="D63" s="11" t="n"/>
      <c r="E63" s="11" t="n"/>
      <c r="F63" s="11" t="n"/>
      <c r="G63" s="10" t="n"/>
      <c r="H63" s="26">
        <f>IF(G63="","",G63-TODAY())</f>
        <v/>
      </c>
      <c r="I63" s="21" t="n"/>
      <c r="J63" s="11" t="n"/>
      <c r="K63" s="11" t="n"/>
    </row>
    <row r="64">
      <c r="A64" s="11" t="n"/>
      <c r="B64" s="21" t="n"/>
      <c r="C64" s="11" t="n"/>
      <c r="D64" s="11" t="n"/>
      <c r="E64" s="11" t="n"/>
      <c r="F64" s="11" t="n"/>
      <c r="G64" s="10" t="n"/>
      <c r="H64" s="26">
        <f>IF(G64="","",G64-TODAY())</f>
        <v/>
      </c>
      <c r="I64" s="21" t="n"/>
      <c r="J64" s="11" t="n"/>
      <c r="K64" s="11" t="n"/>
    </row>
    <row r="65">
      <c r="A65" s="11" t="n"/>
      <c r="B65" s="21" t="n"/>
      <c r="C65" s="11" t="n"/>
      <c r="D65" s="11" t="n"/>
      <c r="E65" s="11" t="n"/>
      <c r="F65" s="11" t="n"/>
      <c r="G65" s="10" t="n"/>
      <c r="H65" s="26">
        <f>IF(G65="","",G65-TODAY())</f>
        <v/>
      </c>
      <c r="I65" s="21" t="n"/>
      <c r="J65" s="11" t="n"/>
      <c r="K65" s="11" t="n"/>
    </row>
    <row r="66">
      <c r="A66" s="11" t="n"/>
      <c r="B66" s="21" t="n"/>
      <c r="C66" s="11" t="n"/>
      <c r="D66" s="11" t="n"/>
      <c r="E66" s="11" t="n"/>
      <c r="F66" s="11" t="n"/>
      <c r="G66" s="10" t="n"/>
      <c r="H66" s="26">
        <f>IF(G66="","",G66-TODAY())</f>
        <v/>
      </c>
      <c r="I66" s="21" t="n"/>
      <c r="J66" s="11" t="n"/>
      <c r="K66" s="11" t="n"/>
    </row>
    <row r="67">
      <c r="A67" s="11" t="n"/>
      <c r="B67" s="21" t="n"/>
      <c r="C67" s="11" t="n"/>
      <c r="D67" s="11" t="n"/>
      <c r="E67" s="11" t="n"/>
      <c r="F67" s="11" t="n"/>
      <c r="G67" s="10" t="n"/>
      <c r="H67" s="26">
        <f>IF(G67="","",G67-TODAY())</f>
        <v/>
      </c>
      <c r="I67" s="21" t="n"/>
      <c r="J67" s="11" t="n"/>
      <c r="K67" s="11" t="n"/>
    </row>
    <row r="68">
      <c r="A68" s="11" t="n"/>
      <c r="B68" s="21" t="n"/>
      <c r="C68" s="11" t="n"/>
      <c r="D68" s="11" t="n"/>
      <c r="E68" s="11" t="n"/>
      <c r="F68" s="11" t="n"/>
      <c r="G68" s="10" t="n"/>
      <c r="H68" s="26">
        <f>IF(G68="","",G68-TODAY())</f>
        <v/>
      </c>
      <c r="I68" s="21" t="n"/>
      <c r="J68" s="11" t="n"/>
      <c r="K68" s="11" t="n"/>
    </row>
    <row r="69">
      <c r="A69" s="11" t="n"/>
      <c r="B69" s="21" t="n"/>
      <c r="C69" s="11" t="n"/>
      <c r="D69" s="11" t="n"/>
      <c r="E69" s="11" t="n"/>
      <c r="F69" s="11" t="n"/>
      <c r="G69" s="10" t="n"/>
      <c r="H69" s="26">
        <f>IF(G69="","",G69-TODAY())</f>
        <v/>
      </c>
      <c r="I69" s="21" t="n"/>
      <c r="J69" s="11" t="n"/>
      <c r="K69" s="11" t="n"/>
    </row>
    <row r="70">
      <c r="A70" s="11" t="n"/>
      <c r="B70" s="21" t="n"/>
      <c r="C70" s="11" t="n"/>
      <c r="D70" s="11" t="n"/>
      <c r="E70" s="11" t="n"/>
      <c r="F70" s="11" t="n"/>
      <c r="G70" s="10" t="n"/>
      <c r="H70" s="26">
        <f>IF(G70="","",G70-TODAY())</f>
        <v/>
      </c>
      <c r="I70" s="21" t="n"/>
      <c r="J70" s="11" t="n"/>
      <c r="K70" s="11" t="n"/>
    </row>
    <row r="71">
      <c r="A71" s="11" t="n"/>
      <c r="B71" s="21" t="n"/>
      <c r="C71" s="11" t="n"/>
      <c r="D71" s="11" t="n"/>
      <c r="E71" s="11" t="n"/>
      <c r="F71" s="11" t="n"/>
      <c r="G71" s="10" t="n"/>
      <c r="H71" s="26">
        <f>IF(G71="","",G71-TODAY())</f>
        <v/>
      </c>
      <c r="I71" s="21" t="n"/>
      <c r="J71" s="11" t="n"/>
      <c r="K71" s="11" t="n"/>
    </row>
    <row r="72">
      <c r="A72" s="11" t="n"/>
      <c r="B72" s="21" t="n"/>
      <c r="C72" s="11" t="n"/>
      <c r="D72" s="11" t="n"/>
      <c r="E72" s="11" t="n"/>
      <c r="F72" s="11" t="n"/>
      <c r="G72" s="10" t="n"/>
      <c r="H72" s="26">
        <f>IF(G72="","",G72-TODAY())</f>
        <v/>
      </c>
      <c r="I72" s="21" t="n"/>
      <c r="J72" s="11" t="n"/>
      <c r="K72" s="11" t="n"/>
    </row>
    <row r="73">
      <c r="A73" s="11" t="n"/>
      <c r="B73" s="21" t="n"/>
      <c r="C73" s="11" t="n"/>
      <c r="D73" s="11" t="n"/>
      <c r="E73" s="11" t="n"/>
      <c r="F73" s="11" t="n"/>
      <c r="G73" s="10" t="n"/>
      <c r="H73" s="26">
        <f>IF(G73="","",G73-TODAY())</f>
        <v/>
      </c>
      <c r="I73" s="21" t="n"/>
      <c r="J73" s="11" t="n"/>
      <c r="K73" s="11" t="n"/>
    </row>
    <row r="74">
      <c r="A74" s="11" t="n"/>
      <c r="B74" s="21" t="n"/>
      <c r="C74" s="11" t="n"/>
      <c r="D74" s="11" t="n"/>
      <c r="E74" s="11" t="n"/>
      <c r="F74" s="11" t="n"/>
      <c r="G74" s="10" t="n"/>
      <c r="H74" s="26">
        <f>IF(G74="","",G74-TODAY())</f>
        <v/>
      </c>
      <c r="I74" s="21" t="n"/>
      <c r="J74" s="11" t="n"/>
      <c r="K74" s="11" t="n"/>
    </row>
    <row r="75">
      <c r="A75" s="11" t="n"/>
      <c r="B75" s="21" t="n"/>
      <c r="C75" s="11" t="n"/>
      <c r="D75" s="11" t="n"/>
      <c r="E75" s="11" t="n"/>
      <c r="F75" s="11" t="n"/>
      <c r="G75" s="10" t="n"/>
      <c r="H75" s="26">
        <f>IF(G75="","",G75-TODAY())</f>
        <v/>
      </c>
      <c r="I75" s="21" t="n"/>
      <c r="J75" s="11" t="n"/>
      <c r="K75" s="11" t="n"/>
    </row>
    <row r="76">
      <c r="A76" s="11" t="n"/>
      <c r="B76" s="21" t="n"/>
      <c r="C76" s="11" t="n"/>
      <c r="D76" s="11" t="n"/>
      <c r="E76" s="11" t="n"/>
      <c r="F76" s="11" t="n"/>
      <c r="G76" s="10" t="n"/>
      <c r="H76" s="26">
        <f>IF(G76="","",G76-TODAY())</f>
        <v/>
      </c>
      <c r="I76" s="21" t="n"/>
      <c r="J76" s="11" t="n"/>
      <c r="K76" s="11" t="n"/>
    </row>
    <row r="77">
      <c r="A77" s="11" t="n"/>
      <c r="B77" s="21" t="n"/>
      <c r="C77" s="11" t="n"/>
      <c r="D77" s="11" t="n"/>
      <c r="E77" s="11" t="n"/>
      <c r="F77" s="11" t="n"/>
      <c r="G77" s="10" t="n"/>
      <c r="H77" s="26">
        <f>IF(G77="","",G77-TODAY())</f>
        <v/>
      </c>
      <c r="I77" s="21" t="n"/>
      <c r="J77" s="11" t="n"/>
      <c r="K77" s="11" t="n"/>
    </row>
    <row r="78">
      <c r="A78" s="11" t="n"/>
      <c r="B78" s="21" t="n"/>
      <c r="C78" s="11" t="n"/>
      <c r="D78" s="11" t="n"/>
      <c r="E78" s="11" t="n"/>
      <c r="F78" s="11" t="n"/>
      <c r="G78" s="10" t="n"/>
      <c r="H78" s="26">
        <f>IF(G78="","",G78-TODAY())</f>
        <v/>
      </c>
      <c r="I78" s="21" t="n"/>
      <c r="J78" s="11" t="n"/>
      <c r="K78" s="11" t="n"/>
    </row>
    <row r="79">
      <c r="A79" s="11" t="n"/>
      <c r="B79" s="21" t="n"/>
      <c r="C79" s="11" t="n"/>
      <c r="D79" s="11" t="n"/>
      <c r="E79" s="11" t="n"/>
      <c r="F79" s="11" t="n"/>
      <c r="G79" s="10" t="n"/>
      <c r="H79" s="26">
        <f>IF(G79="","",G79-TODAY())</f>
        <v/>
      </c>
      <c r="I79" s="21" t="n"/>
      <c r="J79" s="11" t="n"/>
      <c r="K79" s="11" t="n"/>
    </row>
    <row r="80">
      <c r="A80" s="11" t="n"/>
      <c r="B80" s="21" t="n"/>
      <c r="C80" s="11" t="n"/>
      <c r="D80" s="11" t="n"/>
      <c r="E80" s="11" t="n"/>
      <c r="F80" s="11" t="n"/>
      <c r="G80" s="10" t="n"/>
      <c r="H80" s="26">
        <f>IF(G80="","",G80-TODAY())</f>
        <v/>
      </c>
      <c r="I80" s="21" t="n"/>
      <c r="J80" s="11" t="n"/>
      <c r="K80" s="11" t="n"/>
    </row>
    <row r="81">
      <c r="A81" s="11" t="n"/>
      <c r="B81" s="21" t="n"/>
      <c r="C81" s="11" t="n"/>
      <c r="D81" s="11" t="n"/>
      <c r="E81" s="11" t="n"/>
      <c r="F81" s="11" t="n"/>
      <c r="G81" s="10" t="n"/>
      <c r="H81" s="26">
        <f>IF(G81="","",G81-TODAY())</f>
        <v/>
      </c>
      <c r="I81" s="21" t="n"/>
      <c r="J81" s="11" t="n"/>
      <c r="K81" s="11" t="n"/>
    </row>
    <row r="82">
      <c r="A82" s="11" t="n"/>
      <c r="B82" s="21" t="n"/>
      <c r="C82" s="11" t="n"/>
      <c r="D82" s="11" t="n"/>
      <c r="E82" s="11" t="n"/>
      <c r="F82" s="11" t="n"/>
      <c r="G82" s="10" t="n"/>
      <c r="H82" s="26">
        <f>IF(G82="","",G82-TODAY())</f>
        <v/>
      </c>
      <c r="I82" s="21" t="n"/>
      <c r="J82" s="11" t="n"/>
      <c r="K82" s="11" t="n"/>
    </row>
    <row r="83">
      <c r="A83" s="11" t="n"/>
      <c r="B83" s="21" t="n"/>
      <c r="C83" s="11" t="n"/>
      <c r="D83" s="11" t="n"/>
      <c r="E83" s="11" t="n"/>
      <c r="F83" s="11" t="n"/>
      <c r="G83" s="10" t="n"/>
      <c r="H83" s="26">
        <f>IF(G83="","",G83-TODAY())</f>
        <v/>
      </c>
      <c r="I83" s="21" t="n"/>
      <c r="J83" s="11" t="n"/>
      <c r="K83" s="11" t="n"/>
    </row>
    <row r="84">
      <c r="A84" s="11" t="n"/>
      <c r="B84" s="21" t="n"/>
      <c r="C84" s="11" t="n"/>
      <c r="D84" s="11" t="n"/>
      <c r="E84" s="11" t="n"/>
      <c r="F84" s="11" t="n"/>
      <c r="G84" s="10" t="n"/>
      <c r="H84" s="26">
        <f>IF(G84="","",G84-TODAY())</f>
        <v/>
      </c>
      <c r="I84" s="21" t="n"/>
      <c r="J84" s="11" t="n"/>
      <c r="K84" s="11" t="n"/>
    </row>
    <row r="85">
      <c r="A85" s="11" t="n"/>
      <c r="B85" s="21" t="n"/>
      <c r="C85" s="11" t="n"/>
      <c r="D85" s="11" t="n"/>
      <c r="E85" s="11" t="n"/>
      <c r="F85" s="11" t="n"/>
      <c r="G85" s="10" t="n"/>
      <c r="H85" s="26">
        <f>IF(G85="","",G85-TODAY())</f>
        <v/>
      </c>
      <c r="I85" s="21" t="n"/>
      <c r="J85" s="11" t="n"/>
      <c r="K85" s="11" t="n"/>
    </row>
    <row r="86">
      <c r="A86" s="11" t="n"/>
      <c r="B86" s="21" t="n"/>
      <c r="C86" s="11" t="n"/>
      <c r="D86" s="11" t="n"/>
      <c r="E86" s="11" t="n"/>
      <c r="F86" s="11" t="n"/>
      <c r="G86" s="10" t="n"/>
      <c r="H86" s="26">
        <f>IF(G86="","",G86-TODAY())</f>
        <v/>
      </c>
      <c r="I86" s="21" t="n"/>
      <c r="J86" s="11" t="n"/>
      <c r="K86" s="11" t="n"/>
    </row>
    <row r="87">
      <c r="A87" s="11" t="n"/>
      <c r="B87" s="21" t="n"/>
      <c r="C87" s="11" t="n"/>
      <c r="D87" s="11" t="n"/>
      <c r="E87" s="11" t="n"/>
      <c r="F87" s="11" t="n"/>
      <c r="G87" s="10" t="n"/>
      <c r="H87" s="26">
        <f>IF(G87="","",G87-TODAY())</f>
        <v/>
      </c>
      <c r="I87" s="21" t="n"/>
      <c r="J87" s="11" t="n"/>
      <c r="K87" s="11" t="n"/>
    </row>
    <row r="88">
      <c r="A88" s="11" t="n"/>
      <c r="B88" s="21" t="n"/>
      <c r="C88" s="11" t="n"/>
      <c r="D88" s="11" t="n"/>
      <c r="E88" s="11" t="n"/>
      <c r="F88" s="11" t="n"/>
      <c r="G88" s="10" t="n"/>
      <c r="H88" s="26">
        <f>IF(G88="","",G88-TODAY())</f>
        <v/>
      </c>
      <c r="I88" s="21" t="n"/>
      <c r="J88" s="11" t="n"/>
      <c r="K88" s="11" t="n"/>
    </row>
    <row r="89">
      <c r="A89" s="11" t="n"/>
      <c r="B89" s="21" t="n"/>
      <c r="C89" s="11" t="n"/>
      <c r="D89" s="11" t="n"/>
      <c r="E89" s="11" t="n"/>
      <c r="F89" s="11" t="n"/>
      <c r="G89" s="10" t="n"/>
      <c r="H89" s="26">
        <f>IF(G89="","",G89-TODAY())</f>
        <v/>
      </c>
      <c r="I89" s="21" t="n"/>
      <c r="J89" s="11" t="n"/>
      <c r="K89" s="11" t="n"/>
    </row>
    <row r="90">
      <c r="A90" s="11" t="n"/>
      <c r="B90" s="21" t="n"/>
      <c r="C90" s="11" t="n"/>
      <c r="D90" s="11" t="n"/>
      <c r="E90" s="11" t="n"/>
      <c r="F90" s="11" t="n"/>
      <c r="G90" s="10" t="n"/>
      <c r="H90" s="26">
        <f>IF(G90="","",G90-TODAY())</f>
        <v/>
      </c>
      <c r="I90" s="21" t="n"/>
      <c r="J90" s="11" t="n"/>
      <c r="K90" s="11" t="n"/>
    </row>
    <row r="91">
      <c r="A91" s="11" t="n"/>
      <c r="B91" s="21" t="n"/>
      <c r="C91" s="11" t="n"/>
      <c r="D91" s="11" t="n"/>
      <c r="E91" s="11" t="n"/>
      <c r="F91" s="11" t="n"/>
      <c r="G91" s="10" t="n"/>
      <c r="H91" s="26">
        <f>IF(G91="","",G91-TODAY())</f>
        <v/>
      </c>
      <c r="I91" s="21" t="n"/>
      <c r="J91" s="11" t="n"/>
      <c r="K91" s="11" t="n"/>
    </row>
    <row r="92">
      <c r="A92" s="11" t="n"/>
      <c r="B92" s="21" t="n"/>
      <c r="C92" s="11" t="n"/>
      <c r="D92" s="11" t="n"/>
      <c r="E92" s="11" t="n"/>
      <c r="F92" s="11" t="n"/>
      <c r="G92" s="10" t="n"/>
      <c r="H92" s="26">
        <f>IF(G92="","",G92-TODAY())</f>
        <v/>
      </c>
      <c r="I92" s="21" t="n"/>
      <c r="J92" s="11" t="n"/>
      <c r="K92" s="11" t="n"/>
    </row>
    <row r="93">
      <c r="A93" s="11" t="n"/>
      <c r="B93" s="21" t="n"/>
      <c r="C93" s="11" t="n"/>
      <c r="D93" s="11" t="n"/>
      <c r="E93" s="11" t="n"/>
      <c r="F93" s="11" t="n"/>
      <c r="G93" s="10" t="n"/>
      <c r="H93" s="26">
        <f>IF(G93="","",G93-TODAY())</f>
        <v/>
      </c>
      <c r="I93" s="21" t="n"/>
      <c r="J93" s="11" t="n"/>
      <c r="K93" s="11" t="n"/>
    </row>
    <row r="94">
      <c r="A94" s="11" t="n"/>
      <c r="B94" s="21" t="n"/>
      <c r="C94" s="11" t="n"/>
      <c r="D94" s="11" t="n"/>
      <c r="E94" s="11" t="n"/>
      <c r="F94" s="11" t="n"/>
      <c r="G94" s="10" t="n"/>
      <c r="H94" s="26">
        <f>IF(G94="","",G94-TODAY())</f>
        <v/>
      </c>
      <c r="I94" s="21" t="n"/>
      <c r="J94" s="11" t="n"/>
      <c r="K94" s="11" t="n"/>
    </row>
    <row r="95">
      <c r="A95" s="11" t="n"/>
      <c r="B95" s="21" t="n"/>
      <c r="C95" s="11" t="n"/>
      <c r="D95" s="11" t="n"/>
      <c r="E95" s="11" t="n"/>
      <c r="F95" s="11" t="n"/>
      <c r="G95" s="10" t="n"/>
      <c r="H95" s="26">
        <f>IF(G95="","",G95-TODAY())</f>
        <v/>
      </c>
      <c r="I95" s="21" t="n"/>
      <c r="J95" s="11" t="n"/>
      <c r="K95" s="11" t="n"/>
    </row>
    <row r="96">
      <c r="A96" s="11" t="n"/>
      <c r="B96" s="21" t="n"/>
      <c r="C96" s="11" t="n"/>
      <c r="D96" s="11" t="n"/>
      <c r="E96" s="11" t="n"/>
      <c r="F96" s="11" t="n"/>
      <c r="G96" s="10" t="n"/>
      <c r="H96" s="26">
        <f>IF(G96="","",G96-TODAY())</f>
        <v/>
      </c>
      <c r="I96" s="21" t="n"/>
      <c r="J96" s="11" t="n"/>
      <c r="K96" s="11" t="n"/>
    </row>
    <row r="97">
      <c r="A97" s="11" t="n"/>
      <c r="B97" s="21" t="n"/>
      <c r="C97" s="11" t="n"/>
      <c r="D97" s="11" t="n"/>
      <c r="E97" s="11" t="n"/>
      <c r="F97" s="11" t="n"/>
      <c r="G97" s="10" t="n"/>
      <c r="H97" s="26">
        <f>IF(G97="","",G97-TODAY())</f>
        <v/>
      </c>
      <c r="I97" s="21" t="n"/>
      <c r="J97" s="11" t="n"/>
      <c r="K97" s="11" t="n"/>
    </row>
    <row r="98">
      <c r="A98" s="11" t="n"/>
      <c r="B98" s="21" t="n"/>
      <c r="C98" s="11" t="n"/>
      <c r="D98" s="11" t="n"/>
      <c r="E98" s="11" t="n"/>
      <c r="F98" s="11" t="n"/>
      <c r="G98" s="10" t="n"/>
      <c r="H98" s="26">
        <f>IF(G98="","",G98-TODAY())</f>
        <v/>
      </c>
      <c r="I98" s="21" t="n"/>
      <c r="J98" s="11" t="n"/>
      <c r="K98" s="11" t="n"/>
    </row>
    <row r="99">
      <c r="A99" s="11" t="n"/>
      <c r="B99" s="21" t="n"/>
      <c r="C99" s="11" t="n"/>
      <c r="D99" s="11" t="n"/>
      <c r="E99" s="11" t="n"/>
      <c r="F99" s="11" t="n"/>
      <c r="G99" s="10" t="n"/>
      <c r="H99" s="26">
        <f>IF(G99="","",G99-TODAY())</f>
        <v/>
      </c>
      <c r="I99" s="21" t="n"/>
      <c r="J99" s="11" t="n"/>
      <c r="K99" s="11" t="n"/>
    </row>
    <row r="100">
      <c r="A100" s="11" t="n"/>
      <c r="B100" s="21" t="n"/>
      <c r="C100" s="11" t="n"/>
      <c r="D100" s="11" t="n"/>
      <c r="E100" s="11" t="n"/>
      <c r="F100" s="11" t="n"/>
      <c r="G100" s="10" t="n"/>
      <c r="H100" s="26">
        <f>IF(G100="","",G100-TODAY())</f>
        <v/>
      </c>
      <c r="I100" s="21" t="n"/>
      <c r="J100" s="11" t="n"/>
      <c r="K100" s="11" t="n"/>
    </row>
    <row r="101">
      <c r="A101" s="11" t="n"/>
      <c r="B101" s="21" t="n"/>
      <c r="C101" s="11" t="n"/>
      <c r="D101" s="11" t="n"/>
      <c r="E101" s="11" t="n"/>
      <c r="F101" s="11" t="n"/>
      <c r="G101" s="10" t="n"/>
      <c r="H101" s="26">
        <f>IF(G101="","",G101-TODAY())</f>
        <v/>
      </c>
      <c r="I101" s="21" t="n"/>
      <c r="J101" s="11" t="n"/>
      <c r="K101" s="11" t="n"/>
    </row>
    <row r="102">
      <c r="A102" s="11" t="n"/>
      <c r="B102" s="21" t="n"/>
      <c r="C102" s="11" t="n"/>
      <c r="D102" s="11" t="n"/>
      <c r="E102" s="11" t="n"/>
      <c r="F102" s="11" t="n"/>
      <c r="G102" s="10" t="n"/>
      <c r="H102" s="26">
        <f>IF(G102="","",G102-TODAY())</f>
        <v/>
      </c>
      <c r="I102" s="21" t="n"/>
      <c r="J102" s="11" t="n"/>
      <c r="K102" s="11" t="n"/>
    </row>
    <row r="103">
      <c r="A103" s="11" t="n"/>
      <c r="B103" s="21" t="n"/>
      <c r="C103" s="11" t="n"/>
      <c r="D103" s="11" t="n"/>
      <c r="E103" s="11" t="n"/>
      <c r="F103" s="11" t="n"/>
      <c r="G103" s="10" t="n"/>
      <c r="H103" s="26">
        <f>IF(G103="","",G103-TODAY())</f>
        <v/>
      </c>
      <c r="I103" s="21" t="n"/>
      <c r="J103" s="11" t="n"/>
      <c r="K103" s="11" t="n"/>
    </row>
    <row r="104">
      <c r="A104" s="11" t="n"/>
      <c r="B104" s="21" t="n"/>
      <c r="C104" s="11" t="n"/>
      <c r="D104" s="11" t="n"/>
      <c r="E104" s="11" t="n"/>
      <c r="F104" s="11" t="n"/>
      <c r="G104" s="10" t="n"/>
      <c r="H104" s="26">
        <f>IF(G104="","",G104-TODAY())</f>
        <v/>
      </c>
      <c r="I104" s="21" t="n"/>
      <c r="J104" s="11" t="n"/>
      <c r="K104" s="11" t="n"/>
    </row>
    <row r="105">
      <c r="A105" s="11" t="n"/>
      <c r="B105" s="21" t="n"/>
      <c r="C105" s="11" t="n"/>
      <c r="D105" s="11" t="n"/>
      <c r="E105" s="11" t="n"/>
      <c r="F105" s="11" t="n"/>
      <c r="G105" s="10" t="n"/>
      <c r="H105" s="26">
        <f>IF(G105="","",G105-TODAY())</f>
        <v/>
      </c>
      <c r="I105" s="21" t="n"/>
      <c r="J105" s="11" t="n"/>
      <c r="K105" s="11" t="n"/>
    </row>
    <row r="106">
      <c r="A106" s="11" t="n"/>
      <c r="B106" s="21" t="n"/>
      <c r="C106" s="11" t="n"/>
      <c r="D106" s="11" t="n"/>
      <c r="E106" s="11" t="n"/>
      <c r="F106" s="11" t="n"/>
      <c r="G106" s="10" t="n"/>
      <c r="H106" s="26">
        <f>IF(G106="","",G106-TODAY())</f>
        <v/>
      </c>
      <c r="I106" s="21" t="n"/>
      <c r="J106" s="11" t="n"/>
      <c r="K106" s="11" t="n"/>
    </row>
    <row r="107">
      <c r="A107" s="11" t="n"/>
      <c r="B107" s="21" t="n"/>
      <c r="C107" s="11" t="n"/>
      <c r="D107" s="11" t="n"/>
      <c r="E107" s="11" t="n"/>
      <c r="F107" s="11" t="n"/>
      <c r="G107" s="10" t="n"/>
      <c r="H107" s="26">
        <f>IF(G107="","",G107-TODAY())</f>
        <v/>
      </c>
      <c r="I107" s="21" t="n"/>
      <c r="J107" s="11" t="n"/>
      <c r="K107" s="11" t="n"/>
    </row>
    <row r="108">
      <c r="A108" s="11" t="n"/>
      <c r="B108" s="21" t="n"/>
      <c r="C108" s="11" t="n"/>
      <c r="D108" s="11" t="n"/>
      <c r="E108" s="11" t="n"/>
      <c r="F108" s="11" t="n"/>
      <c r="G108" s="10" t="n"/>
      <c r="H108" s="26">
        <f>IF(G108="","",G108-TODAY())</f>
        <v/>
      </c>
      <c r="I108" s="21" t="n"/>
      <c r="J108" s="11" t="n"/>
      <c r="K108" s="11" t="n"/>
    </row>
    <row r="109">
      <c r="A109" s="11" t="n"/>
      <c r="B109" s="21" t="n"/>
      <c r="C109" s="11" t="n"/>
      <c r="D109" s="11" t="n"/>
      <c r="E109" s="11" t="n"/>
      <c r="F109" s="11" t="n"/>
      <c r="G109" s="10" t="n"/>
      <c r="H109" s="26">
        <f>IF(G109="","",G109-TODAY())</f>
        <v/>
      </c>
      <c r="I109" s="21" t="n"/>
      <c r="J109" s="11" t="n"/>
      <c r="K109" s="11" t="n"/>
    </row>
    <row r="110">
      <c r="A110" s="11" t="n"/>
      <c r="B110" s="21" t="n"/>
      <c r="C110" s="11" t="n"/>
      <c r="D110" s="11" t="n"/>
      <c r="E110" s="11" t="n"/>
      <c r="F110" s="11" t="n"/>
      <c r="G110" s="10" t="n"/>
      <c r="H110" s="26">
        <f>IF(G110="","",G110-TODAY())</f>
        <v/>
      </c>
      <c r="I110" s="21" t="n"/>
      <c r="J110" s="11" t="n"/>
      <c r="K110" s="11" t="n"/>
    </row>
    <row r="111">
      <c r="A111" s="11" t="n"/>
      <c r="B111" s="21" t="n"/>
      <c r="C111" s="11" t="n"/>
      <c r="D111" s="11" t="n"/>
      <c r="E111" s="11" t="n"/>
      <c r="F111" s="11" t="n"/>
      <c r="G111" s="10" t="n"/>
      <c r="H111" s="26">
        <f>IF(G111="","",G111-TODAY())</f>
        <v/>
      </c>
      <c r="I111" s="21" t="n"/>
      <c r="J111" s="11" t="n"/>
      <c r="K111" s="11" t="n"/>
    </row>
    <row r="112">
      <c r="A112" s="11" t="n"/>
      <c r="B112" s="21" t="n"/>
      <c r="C112" s="11" t="n"/>
      <c r="D112" s="11" t="n"/>
      <c r="E112" s="11" t="n"/>
      <c r="F112" s="11" t="n"/>
      <c r="G112" s="10" t="n"/>
      <c r="H112" s="26">
        <f>IF(G112="","",G112-TODAY())</f>
        <v/>
      </c>
      <c r="I112" s="21" t="n"/>
      <c r="J112" s="11" t="n"/>
      <c r="K112" s="11" t="n"/>
    </row>
    <row r="113">
      <c r="A113" s="11" t="n"/>
      <c r="B113" s="21" t="n"/>
      <c r="C113" s="11" t="n"/>
      <c r="D113" s="11" t="n"/>
      <c r="E113" s="11" t="n"/>
      <c r="F113" s="11" t="n"/>
      <c r="G113" s="10" t="n"/>
      <c r="H113" s="26">
        <f>IF(G113="","",G113-TODAY())</f>
        <v/>
      </c>
      <c r="I113" s="21" t="n"/>
      <c r="J113" s="11" t="n"/>
      <c r="K113" s="11" t="n"/>
    </row>
    <row r="114">
      <c r="A114" s="11" t="n"/>
      <c r="B114" s="21" t="n"/>
      <c r="C114" s="11" t="n"/>
      <c r="D114" s="11" t="n"/>
      <c r="E114" s="11" t="n"/>
      <c r="F114" s="11" t="n"/>
      <c r="G114" s="10" t="n"/>
      <c r="H114" s="26">
        <f>IF(G114="","",G114-TODAY())</f>
        <v/>
      </c>
      <c r="I114" s="21" t="n"/>
      <c r="J114" s="11" t="n"/>
      <c r="K114" s="11" t="n"/>
    </row>
    <row r="115">
      <c r="A115" s="11" t="n"/>
      <c r="B115" s="21" t="n"/>
      <c r="C115" s="11" t="n"/>
      <c r="D115" s="11" t="n"/>
      <c r="E115" s="11" t="n"/>
      <c r="F115" s="11" t="n"/>
      <c r="G115" s="10" t="n"/>
      <c r="H115" s="26">
        <f>IF(G115="","",G115-TODAY())</f>
        <v/>
      </c>
      <c r="I115" s="21" t="n"/>
      <c r="J115" s="11" t="n"/>
      <c r="K115" s="11" t="n"/>
    </row>
    <row r="116">
      <c r="A116" s="11" t="n"/>
      <c r="B116" s="21" t="n"/>
      <c r="C116" s="11" t="n"/>
      <c r="D116" s="11" t="n"/>
      <c r="E116" s="11" t="n"/>
      <c r="F116" s="11" t="n"/>
      <c r="G116" s="10" t="n"/>
      <c r="H116" s="26">
        <f>IF(G116="","",G116-TODAY())</f>
        <v/>
      </c>
      <c r="I116" s="21" t="n"/>
      <c r="J116" s="11" t="n"/>
      <c r="K116" s="11" t="n"/>
    </row>
    <row r="117">
      <c r="A117" s="11" t="n"/>
      <c r="B117" s="21" t="n"/>
      <c r="C117" s="11" t="n"/>
      <c r="D117" s="11" t="n"/>
      <c r="E117" s="11" t="n"/>
      <c r="F117" s="11" t="n"/>
      <c r="G117" s="10" t="n"/>
      <c r="H117" s="26">
        <f>IF(G117="","",G117-TODAY())</f>
        <v/>
      </c>
      <c r="I117" s="21" t="n"/>
      <c r="J117" s="11" t="n"/>
      <c r="K117" s="11" t="n"/>
    </row>
    <row r="118">
      <c r="A118" s="11" t="n"/>
      <c r="B118" s="21" t="n"/>
      <c r="C118" s="11" t="n"/>
      <c r="D118" s="11" t="n"/>
      <c r="E118" s="11" t="n"/>
      <c r="F118" s="11" t="n"/>
      <c r="G118" s="10" t="n"/>
      <c r="H118" s="26">
        <f>IF(G118="","",G118-TODAY())</f>
        <v/>
      </c>
      <c r="I118" s="21" t="n"/>
      <c r="J118" s="11" t="n"/>
      <c r="K118" s="11" t="n"/>
    </row>
    <row r="119">
      <c r="A119" s="11" t="n"/>
      <c r="B119" s="21" t="n"/>
      <c r="C119" s="11" t="n"/>
      <c r="D119" s="11" t="n"/>
      <c r="E119" s="11" t="n"/>
      <c r="F119" s="11" t="n"/>
      <c r="G119" s="10" t="n"/>
      <c r="H119" s="26">
        <f>IF(G119="","",G119-TODAY())</f>
        <v/>
      </c>
      <c r="I119" s="21" t="n"/>
      <c r="J119" s="11" t="n"/>
      <c r="K119" s="11" t="n"/>
    </row>
    <row r="120">
      <c r="A120" s="11" t="n"/>
      <c r="B120" s="21" t="n"/>
      <c r="C120" s="11" t="n"/>
      <c r="D120" s="11" t="n"/>
      <c r="E120" s="11" t="n"/>
      <c r="F120" s="11" t="n"/>
      <c r="G120" s="10" t="n"/>
      <c r="H120" s="26">
        <f>IF(G120="","",G120-TODAY())</f>
        <v/>
      </c>
      <c r="I120" s="21" t="n"/>
      <c r="J120" s="11" t="n"/>
      <c r="K120" s="11" t="n"/>
    </row>
    <row r="121">
      <c r="A121" s="11" t="n"/>
      <c r="B121" s="21" t="n"/>
      <c r="C121" s="11" t="n"/>
      <c r="D121" s="11" t="n"/>
      <c r="E121" s="11" t="n"/>
      <c r="F121" s="11" t="n"/>
      <c r="G121" s="10" t="n"/>
      <c r="H121" s="26">
        <f>IF(G121="","",G121-TODAY())</f>
        <v/>
      </c>
      <c r="I121" s="21" t="n"/>
      <c r="J121" s="11" t="n"/>
      <c r="K121" s="11" t="n"/>
    </row>
    <row r="122">
      <c r="A122" s="11" t="n"/>
      <c r="B122" s="21" t="n"/>
      <c r="C122" s="11" t="n"/>
      <c r="D122" s="11" t="n"/>
      <c r="E122" s="11" t="n"/>
      <c r="F122" s="11" t="n"/>
      <c r="G122" s="10" t="n"/>
      <c r="H122" s="26">
        <f>IF(G122="","",G122-TODAY())</f>
        <v/>
      </c>
      <c r="I122" s="21" t="n"/>
      <c r="J122" s="11" t="n"/>
      <c r="K122" s="11" t="n"/>
    </row>
    <row r="123">
      <c r="A123" s="11" t="n"/>
      <c r="B123" s="21" t="n"/>
      <c r="C123" s="11" t="n"/>
      <c r="D123" s="11" t="n"/>
      <c r="E123" s="11" t="n"/>
      <c r="F123" s="11" t="n"/>
      <c r="G123" s="10" t="n"/>
      <c r="H123" s="26">
        <f>IF(G123="","",G123-TODAY())</f>
        <v/>
      </c>
      <c r="I123" s="21" t="n"/>
      <c r="J123" s="11" t="n"/>
      <c r="K123" s="11" t="n"/>
    </row>
    <row r="124">
      <c r="A124" s="11" t="n"/>
      <c r="B124" s="21" t="n"/>
      <c r="C124" s="11" t="n"/>
      <c r="D124" s="11" t="n"/>
      <c r="E124" s="11" t="n"/>
      <c r="F124" s="11" t="n"/>
      <c r="G124" s="10" t="n"/>
      <c r="H124" s="26">
        <f>IF(G124="","",G124-TODAY())</f>
        <v/>
      </c>
      <c r="I124" s="21" t="n"/>
      <c r="J124" s="11" t="n"/>
      <c r="K124" s="11" t="n"/>
    </row>
    <row r="125">
      <c r="A125" s="11" t="n"/>
      <c r="B125" s="21" t="n"/>
      <c r="C125" s="11" t="n"/>
      <c r="D125" s="11" t="n"/>
      <c r="E125" s="11" t="n"/>
      <c r="F125" s="11" t="n"/>
      <c r="G125" s="10" t="n"/>
      <c r="H125" s="26">
        <f>IF(G125="","",G125-TODAY())</f>
        <v/>
      </c>
      <c r="I125" s="21" t="n"/>
      <c r="J125" s="11" t="n"/>
      <c r="K125" s="11" t="n"/>
    </row>
    <row r="126">
      <c r="A126" s="11" t="n"/>
      <c r="B126" s="21" t="n"/>
      <c r="C126" s="11" t="n"/>
      <c r="D126" s="11" t="n"/>
      <c r="E126" s="11" t="n"/>
      <c r="F126" s="11" t="n"/>
      <c r="G126" s="10" t="n"/>
      <c r="H126" s="26">
        <f>IF(G126="","",G126-TODAY())</f>
        <v/>
      </c>
      <c r="I126" s="21" t="n"/>
      <c r="J126" s="11" t="n"/>
      <c r="K126" s="11" t="n"/>
    </row>
    <row r="127">
      <c r="A127" s="11" t="n"/>
      <c r="B127" s="21" t="n"/>
      <c r="C127" s="11" t="n"/>
      <c r="D127" s="11" t="n"/>
      <c r="E127" s="11" t="n"/>
      <c r="F127" s="11" t="n"/>
      <c r="G127" s="10" t="n"/>
      <c r="H127" s="26">
        <f>IF(G127="","",G127-TODAY())</f>
        <v/>
      </c>
      <c r="I127" s="21" t="n"/>
      <c r="J127" s="11" t="n"/>
      <c r="K127" s="11" t="n"/>
    </row>
    <row r="128">
      <c r="A128" s="11" t="n"/>
      <c r="B128" s="21" t="n"/>
      <c r="C128" s="11" t="n"/>
      <c r="D128" s="11" t="n"/>
      <c r="E128" s="11" t="n"/>
      <c r="F128" s="11" t="n"/>
      <c r="G128" s="10" t="n"/>
      <c r="H128" s="26">
        <f>IF(G128="","",G128-TODAY())</f>
        <v/>
      </c>
      <c r="I128" s="21" t="n"/>
      <c r="J128" s="11" t="n"/>
      <c r="K128" s="11" t="n"/>
    </row>
    <row r="129">
      <c r="A129" s="11" t="n"/>
      <c r="B129" s="21" t="n"/>
      <c r="C129" s="11" t="n"/>
      <c r="D129" s="11" t="n"/>
      <c r="E129" s="11" t="n"/>
      <c r="F129" s="11" t="n"/>
      <c r="G129" s="10" t="n"/>
      <c r="H129" s="26">
        <f>IF(G129="","",G129-TODAY())</f>
        <v/>
      </c>
      <c r="I129" s="21" t="n"/>
      <c r="J129" s="11" t="n"/>
      <c r="K129" s="11" t="n"/>
    </row>
    <row r="130">
      <c r="A130" s="11" t="n"/>
      <c r="B130" s="21" t="n"/>
      <c r="C130" s="11" t="n"/>
      <c r="D130" s="11" t="n"/>
      <c r="E130" s="11" t="n"/>
      <c r="F130" s="11" t="n"/>
      <c r="G130" s="10" t="n"/>
      <c r="H130" s="26">
        <f>IF(G130="","",G130-TODAY())</f>
        <v/>
      </c>
      <c r="I130" s="21" t="n"/>
      <c r="J130" s="11" t="n"/>
      <c r="K130" s="11" t="n"/>
    </row>
    <row r="131">
      <c r="A131" s="11" t="n"/>
      <c r="B131" s="21" t="n"/>
      <c r="C131" s="11" t="n"/>
      <c r="D131" s="11" t="n"/>
      <c r="E131" s="11" t="n"/>
      <c r="F131" s="11" t="n"/>
      <c r="G131" s="10" t="n"/>
      <c r="H131" s="26">
        <f>IF(G131="","",G131-TODAY())</f>
        <v/>
      </c>
      <c r="I131" s="21" t="n"/>
      <c r="J131" s="11" t="n"/>
      <c r="K131" s="11" t="n"/>
    </row>
    <row r="132">
      <c r="A132" s="11" t="n"/>
      <c r="B132" s="21" t="n"/>
      <c r="C132" s="11" t="n"/>
      <c r="D132" s="11" t="n"/>
      <c r="E132" s="11" t="n"/>
      <c r="F132" s="11" t="n"/>
      <c r="G132" s="10" t="n"/>
      <c r="H132" s="26">
        <f>IF(G132="","",G132-TODAY())</f>
        <v/>
      </c>
      <c r="I132" s="21" t="n"/>
      <c r="J132" s="11" t="n"/>
      <c r="K132" s="11" t="n"/>
    </row>
    <row r="133">
      <c r="A133" s="11" t="n"/>
      <c r="B133" s="21" t="n"/>
      <c r="C133" s="11" t="n"/>
      <c r="D133" s="11" t="n"/>
      <c r="E133" s="11" t="n"/>
      <c r="F133" s="11" t="n"/>
      <c r="G133" s="10" t="n"/>
      <c r="H133" s="26">
        <f>IF(G133="","",G133-TODAY())</f>
        <v/>
      </c>
      <c r="I133" s="21" t="n"/>
      <c r="J133" s="11" t="n"/>
      <c r="K133" s="11" t="n"/>
    </row>
    <row r="134">
      <c r="A134" s="11" t="n"/>
      <c r="B134" s="21" t="n"/>
      <c r="C134" s="11" t="n"/>
      <c r="D134" s="11" t="n"/>
      <c r="E134" s="11" t="n"/>
      <c r="F134" s="11" t="n"/>
      <c r="G134" s="10" t="n"/>
      <c r="H134" s="26">
        <f>IF(G134="","",G134-TODAY())</f>
        <v/>
      </c>
      <c r="I134" s="21" t="n"/>
      <c r="J134" s="11" t="n"/>
      <c r="K134" s="11" t="n"/>
    </row>
    <row r="135">
      <c r="A135" s="11" t="n"/>
      <c r="B135" s="21" t="n"/>
      <c r="C135" s="11" t="n"/>
      <c r="D135" s="11" t="n"/>
      <c r="E135" s="11" t="n"/>
      <c r="F135" s="11" t="n"/>
      <c r="G135" s="10" t="n"/>
      <c r="H135" s="26">
        <f>IF(G135="","",G135-TODAY())</f>
        <v/>
      </c>
      <c r="I135" s="21" t="n"/>
      <c r="J135" s="11" t="n"/>
      <c r="K135" s="11" t="n"/>
    </row>
    <row r="136">
      <c r="A136" s="11" t="n"/>
      <c r="B136" s="21" t="n"/>
      <c r="C136" s="11" t="n"/>
      <c r="D136" s="11" t="n"/>
      <c r="E136" s="11" t="n"/>
      <c r="F136" s="11" t="n"/>
      <c r="G136" s="10" t="n"/>
      <c r="H136" s="26">
        <f>IF(G136="","",G136-TODAY())</f>
        <v/>
      </c>
      <c r="I136" s="21" t="n"/>
      <c r="J136" s="11" t="n"/>
      <c r="K136" s="11" t="n"/>
    </row>
    <row r="137">
      <c r="A137" s="11" t="n"/>
      <c r="B137" s="21" t="n"/>
      <c r="C137" s="11" t="n"/>
      <c r="D137" s="11" t="n"/>
      <c r="E137" s="11" t="n"/>
      <c r="F137" s="11" t="n"/>
      <c r="G137" s="10" t="n"/>
      <c r="H137" s="26">
        <f>IF(G137="","",G137-TODAY())</f>
        <v/>
      </c>
      <c r="I137" s="21" t="n"/>
      <c r="J137" s="11" t="n"/>
      <c r="K137" s="11" t="n"/>
    </row>
    <row r="138">
      <c r="A138" s="11" t="n"/>
      <c r="B138" s="21" t="n"/>
      <c r="C138" s="11" t="n"/>
      <c r="D138" s="11" t="n"/>
      <c r="E138" s="11" t="n"/>
      <c r="F138" s="11" t="n"/>
      <c r="G138" s="10" t="n"/>
      <c r="H138" s="26">
        <f>IF(G138="","",G138-TODAY())</f>
        <v/>
      </c>
      <c r="I138" s="21" t="n"/>
      <c r="J138" s="11" t="n"/>
      <c r="K138" s="11" t="n"/>
    </row>
    <row r="139">
      <c r="A139" s="11" t="n"/>
      <c r="B139" s="21" t="n"/>
      <c r="C139" s="11" t="n"/>
      <c r="D139" s="11" t="n"/>
      <c r="E139" s="11" t="n"/>
      <c r="F139" s="11" t="n"/>
      <c r="G139" s="10" t="n"/>
      <c r="H139" s="26">
        <f>IF(G139="","",G139-TODAY())</f>
        <v/>
      </c>
      <c r="I139" s="21" t="n"/>
      <c r="J139" s="11" t="n"/>
      <c r="K139" s="11" t="n"/>
    </row>
    <row r="140">
      <c r="A140" s="11" t="n"/>
      <c r="B140" s="21" t="n"/>
      <c r="C140" s="11" t="n"/>
      <c r="D140" s="11" t="n"/>
      <c r="E140" s="11" t="n"/>
      <c r="F140" s="11" t="n"/>
      <c r="G140" s="10" t="n"/>
      <c r="H140" s="26">
        <f>IF(G140="","",G140-TODAY())</f>
        <v/>
      </c>
      <c r="I140" s="21" t="n"/>
      <c r="J140" s="11" t="n"/>
      <c r="K140" s="11" t="n"/>
    </row>
    <row r="141">
      <c r="A141" s="11" t="n"/>
      <c r="B141" s="21" t="n"/>
      <c r="C141" s="11" t="n"/>
      <c r="D141" s="11" t="n"/>
      <c r="E141" s="11" t="n"/>
      <c r="F141" s="11" t="n"/>
      <c r="G141" s="10" t="n"/>
      <c r="H141" s="26">
        <f>IF(G141="","",G141-TODAY())</f>
        <v/>
      </c>
      <c r="I141" s="21" t="n"/>
      <c r="J141" s="11" t="n"/>
      <c r="K141" s="11" t="n"/>
    </row>
    <row r="142">
      <c r="A142" s="11" t="n"/>
      <c r="B142" s="21" t="n"/>
      <c r="C142" s="11" t="n"/>
      <c r="D142" s="11" t="n"/>
      <c r="E142" s="11" t="n"/>
      <c r="F142" s="11" t="n"/>
      <c r="G142" s="10" t="n"/>
      <c r="H142" s="26">
        <f>IF(G142="","",G142-TODAY())</f>
        <v/>
      </c>
      <c r="I142" s="21" t="n"/>
      <c r="J142" s="11" t="n"/>
      <c r="K142" s="11" t="n"/>
    </row>
    <row r="143">
      <c r="A143" s="11" t="n"/>
      <c r="B143" s="21" t="n"/>
      <c r="C143" s="11" t="n"/>
      <c r="D143" s="11" t="n"/>
      <c r="E143" s="11" t="n"/>
      <c r="F143" s="11" t="n"/>
      <c r="G143" s="10" t="n"/>
      <c r="H143" s="26">
        <f>IF(G143="","",G143-TODAY())</f>
        <v/>
      </c>
      <c r="I143" s="21" t="n"/>
      <c r="J143" s="11" t="n"/>
      <c r="K143" s="11" t="n"/>
    </row>
    <row r="144">
      <c r="A144" s="11" t="n"/>
      <c r="B144" s="21" t="n"/>
      <c r="C144" s="11" t="n"/>
      <c r="D144" s="11" t="n"/>
      <c r="E144" s="11" t="n"/>
      <c r="F144" s="11" t="n"/>
      <c r="G144" s="10" t="n"/>
      <c r="H144" s="26">
        <f>IF(G144="","",G144-TODAY())</f>
        <v/>
      </c>
      <c r="I144" s="21" t="n"/>
      <c r="J144" s="11" t="n"/>
      <c r="K144" s="11" t="n"/>
    </row>
    <row r="145">
      <c r="A145" s="11" t="n"/>
      <c r="B145" s="21" t="n"/>
      <c r="C145" s="11" t="n"/>
      <c r="D145" s="11" t="n"/>
      <c r="E145" s="11" t="n"/>
      <c r="F145" s="11" t="n"/>
      <c r="G145" s="10" t="n"/>
      <c r="H145" s="26">
        <f>IF(G145="","",G145-TODAY())</f>
        <v/>
      </c>
      <c r="I145" s="21" t="n"/>
      <c r="J145" s="11" t="n"/>
      <c r="K145" s="11" t="n"/>
    </row>
    <row r="146">
      <c r="A146" s="11" t="n"/>
      <c r="B146" s="21" t="n"/>
      <c r="C146" s="11" t="n"/>
      <c r="D146" s="11" t="n"/>
      <c r="E146" s="11" t="n"/>
      <c r="F146" s="11" t="n"/>
      <c r="G146" s="10" t="n"/>
      <c r="H146" s="26">
        <f>IF(G146="","",G146-TODAY())</f>
        <v/>
      </c>
      <c r="I146" s="21" t="n"/>
      <c r="J146" s="11" t="n"/>
      <c r="K146" s="11" t="n"/>
    </row>
    <row r="147">
      <c r="A147" s="11" t="n"/>
      <c r="B147" s="21" t="n"/>
      <c r="C147" s="11" t="n"/>
      <c r="D147" s="11" t="n"/>
      <c r="E147" s="11" t="n"/>
      <c r="F147" s="11" t="n"/>
      <c r="G147" s="10" t="n"/>
      <c r="H147" s="26">
        <f>IF(G147="","",G147-TODAY())</f>
        <v/>
      </c>
      <c r="I147" s="21" t="n"/>
      <c r="J147" s="11" t="n"/>
      <c r="K147" s="11" t="n"/>
    </row>
    <row r="148">
      <c r="A148" s="11" t="n"/>
      <c r="B148" s="21" t="n"/>
      <c r="C148" s="11" t="n"/>
      <c r="D148" s="11" t="n"/>
      <c r="E148" s="11" t="n"/>
      <c r="F148" s="11" t="n"/>
      <c r="G148" s="10" t="n"/>
      <c r="H148" s="26">
        <f>IF(G148="","",G148-TODAY())</f>
        <v/>
      </c>
      <c r="I148" s="21" t="n"/>
      <c r="J148" s="11" t="n"/>
      <c r="K148" s="11" t="n"/>
    </row>
    <row r="149">
      <c r="A149" s="11" t="n"/>
      <c r="B149" s="21" t="n"/>
      <c r="C149" s="11" t="n"/>
      <c r="D149" s="11" t="n"/>
      <c r="E149" s="11" t="n"/>
      <c r="F149" s="11" t="n"/>
      <c r="G149" s="10" t="n"/>
      <c r="H149" s="26">
        <f>IF(G149="","",G149-TODAY())</f>
        <v/>
      </c>
      <c r="I149" s="21" t="n"/>
      <c r="J149" s="11" t="n"/>
      <c r="K149" s="11" t="n"/>
    </row>
    <row r="150">
      <c r="A150" s="11" t="n"/>
      <c r="B150" s="21" t="n"/>
      <c r="C150" s="11" t="n"/>
      <c r="D150" s="11" t="n"/>
      <c r="E150" s="11" t="n"/>
      <c r="F150" s="11" t="n"/>
      <c r="G150" s="10" t="n"/>
      <c r="H150" s="26">
        <f>IF(G150="","",G150-TODAY())</f>
        <v/>
      </c>
      <c r="I150" s="21" t="n"/>
      <c r="J150" s="11" t="n"/>
      <c r="K150" s="11" t="n"/>
    </row>
    <row r="151">
      <c r="A151" s="11" t="n"/>
      <c r="B151" s="21" t="n"/>
      <c r="C151" s="11" t="n"/>
      <c r="D151" s="11" t="n"/>
      <c r="E151" s="11" t="n"/>
      <c r="F151" s="11" t="n"/>
      <c r="G151" s="10" t="n"/>
      <c r="H151" s="26">
        <f>IF(G151="","",G151-TODAY())</f>
        <v/>
      </c>
      <c r="I151" s="21" t="n"/>
      <c r="J151" s="11" t="n"/>
      <c r="K151" s="11" t="n"/>
    </row>
    <row r="152">
      <c r="A152" s="11" t="n"/>
      <c r="B152" s="21" t="n"/>
      <c r="C152" s="11" t="n"/>
      <c r="D152" s="11" t="n"/>
      <c r="E152" s="11" t="n"/>
      <c r="F152" s="11" t="n"/>
      <c r="G152" s="10" t="n"/>
      <c r="H152" s="26">
        <f>IF(G152="","",G152-TODAY())</f>
        <v/>
      </c>
      <c r="I152" s="21" t="n"/>
      <c r="J152" s="11" t="n"/>
      <c r="K152" s="11" t="n"/>
    </row>
    <row r="153">
      <c r="A153" s="11" t="n"/>
      <c r="B153" s="21" t="n"/>
      <c r="C153" s="11" t="n"/>
      <c r="D153" s="11" t="n"/>
      <c r="E153" s="11" t="n"/>
      <c r="F153" s="11" t="n"/>
      <c r="G153" s="10" t="n"/>
      <c r="H153" s="26">
        <f>IF(G153="","",G153-TODAY())</f>
        <v/>
      </c>
      <c r="I153" s="21" t="n"/>
      <c r="J153" s="11" t="n"/>
      <c r="K153" s="11" t="n"/>
    </row>
    <row r="154">
      <c r="A154" s="11" t="n"/>
      <c r="B154" s="21" t="n"/>
      <c r="C154" s="11" t="n"/>
      <c r="D154" s="11" t="n"/>
      <c r="E154" s="11" t="n"/>
      <c r="F154" s="11" t="n"/>
      <c r="G154" s="10" t="n"/>
      <c r="H154" s="26">
        <f>IF(G154="","",G154-TODAY())</f>
        <v/>
      </c>
      <c r="I154" s="21" t="n"/>
      <c r="J154" s="11" t="n"/>
      <c r="K154" s="11" t="n"/>
    </row>
  </sheetData>
  <mergeCells count="2">
    <mergeCell ref="A2:K2"/>
    <mergeCell ref="A1:K1"/>
  </mergeCells>
  <conditionalFormatting sqref="H5:H154">
    <cfRule type="expression" priority="1" dxfId="0" stopIfTrue="0">
      <formula>AND(H5&lt;&gt;"",H5&lt;0)</formula>
    </cfRule>
    <cfRule type="expression" priority="2" dxfId="1" stopIfTrue="0">
      <formula>AND(H5&lt;&gt;"",H5&gt;=0,H5&lt;=30)</formula>
    </cfRule>
  </conditionalFormatting>
  <dataValidations count="2">
    <dataValidation sqref="F5:F154" showDropDown="0" showInputMessage="0" showErrorMessage="1" allowBlank="1" errorTitle="تحقّق من القيمة" error="اختر قيمة من القائمة (أو أضفها أولاً إلى ورقة القوائم)." type="list" errorStyle="warning">
      <formula1>L_EMIRATE</formula1>
    </dataValidation>
    <dataValidation sqref="J5:J154" showDropDown="0" showInputMessage="0" showErrorMessage="1" allowBlank="1" errorTitle="تحقّق من القيمة" error="اختر قيمة من القائمة (أو أضفها أولاً إلى ورقة القوائم)." type="list" errorStyle="warning">
      <formula1>L_DSTATUS</formula1>
    </dataValidation>
  </dataValidations>
  <pageMargins left="0.4" right="0.4" top="0.5" bottom="0.6" header="0.5" footer="0.5"/>
  <pageSetup orientation="landscape" paperSize="9" fitToHeight="0" fitToWidth="1"/>
  <headerFooter>
    <oddHeader/>
    <oddFooter>&amp;L&amp;8 CT Mobility · www.ct.ms&amp;R&amp;8 &amp;P / &amp;N</oddFooter>
    <evenHeader/>
    <evenFooter/>
    <firstHeader/>
    <firstFooter/>
  </headerFooter>
</worksheet>
</file>

<file path=xl/worksheets/sheet9.xml><?xml version="1.0" encoding="utf-8"?>
<worksheet xmlns="http://schemas.openxmlformats.org/spreadsheetml/2006/main">
  <sheetPr>
    <tabColor rgb="009AA5B1"/>
    <outlinePr summaryBelow="1" summaryRight="1"/>
    <pageSetUpPr/>
  </sheetPr>
  <dimension ref="A1:K13"/>
  <sheetViews>
    <sheetView rightToLeft="1" zoomScale="100" workbookViewId="0">
      <pane ySplit="1" topLeftCell="A2" activePane="bottomLeft" state="frozen"/>
      <selection pane="bottomLeft"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s>
  <sheetData>
    <row r="1" ht="30" customHeight="1">
      <c r="A1" s="40" t="inlineStr">
        <is>
          <t>الإمارات</t>
        </is>
      </c>
      <c r="B1" s="40" t="inlineStr">
        <is>
          <t>أغراض الرحلات</t>
        </is>
      </c>
      <c r="C1" s="40" t="inlineStr">
        <is>
          <t>أنواع الوقود</t>
        </is>
      </c>
      <c r="D1" s="40" t="inlineStr">
        <is>
          <t>المخالفات والرسوم</t>
        </is>
      </c>
      <c r="E1" s="40" t="inlineStr">
        <is>
          <t>نعم / لا</t>
        </is>
      </c>
      <c r="F1" s="40" t="inlineStr">
        <is>
          <t>حالة السيارة</t>
        </is>
      </c>
      <c r="G1" s="40" t="inlineStr">
        <is>
          <t>حالة السائق</t>
        </is>
      </c>
      <c r="H1" s="40" t="inlineStr">
        <is>
          <t>حالة المخالفة</t>
        </is>
      </c>
      <c r="I1" s="40" t="inlineStr">
        <is>
          <t>الصيانة</t>
        </is>
      </c>
      <c r="J1" s="40" t="inlineStr">
        <is>
          <t>الشهر</t>
        </is>
      </c>
      <c r="K1" s="40" t="inlineStr">
        <is>
          <t>السنة</t>
        </is>
      </c>
    </row>
    <row r="2">
      <c r="A2" s="41" t="inlineStr">
        <is>
          <t>دبي</t>
        </is>
      </c>
      <c r="B2" s="41" t="inlineStr">
        <is>
          <t>زيارة عميل</t>
        </is>
      </c>
      <c r="C2" s="41" t="inlineStr">
        <is>
          <t>بنزين</t>
        </is>
      </c>
      <c r="D2" s="41" t="inlineStr">
        <is>
          <t>سالك</t>
        </is>
      </c>
      <c r="E2" s="41" t="inlineStr">
        <is>
          <t>نعم</t>
        </is>
      </c>
      <c r="F2" s="41" t="inlineStr">
        <is>
          <t>في الخدمة</t>
        </is>
      </c>
      <c r="G2" s="41" t="inlineStr">
        <is>
          <t>نشط</t>
        </is>
      </c>
      <c r="H2" s="41" t="inlineStr">
        <is>
          <t>مفتوحة</t>
        </is>
      </c>
      <c r="I2" s="41" t="inlineStr">
        <is>
          <t>تغيير الزيت والفلاتر</t>
        </is>
      </c>
      <c r="J2" s="41" t="n">
        <v>1</v>
      </c>
      <c r="K2" s="41" t="n">
        <v>2025</v>
      </c>
    </row>
    <row r="3">
      <c r="A3" s="41" t="inlineStr">
        <is>
          <t>أبوظبي</t>
        </is>
      </c>
      <c r="B3" s="41" t="inlineStr">
        <is>
          <t>زيارة موقع</t>
        </is>
      </c>
      <c r="C3" s="41" t="inlineStr">
        <is>
          <t>ديزل</t>
        </is>
      </c>
      <c r="D3" s="41" t="inlineStr">
        <is>
          <t>درب</t>
        </is>
      </c>
      <c r="E3" s="41" t="inlineStr">
        <is>
          <t>لا</t>
        </is>
      </c>
      <c r="F3" s="41" t="inlineStr">
        <is>
          <t>في الورشة</t>
        </is>
      </c>
      <c r="G3" s="41" t="inlineStr">
        <is>
          <t>غير نشط</t>
        </is>
      </c>
      <c r="H3" s="41" t="inlineStr">
        <is>
          <t>مدفوعة</t>
        </is>
      </c>
      <c r="I3" s="41" t="inlineStr">
        <is>
          <t>الإطارات</t>
        </is>
      </c>
      <c r="J3" s="41" t="n">
        <v>2</v>
      </c>
      <c r="K3" s="41" t="n">
        <v>2026</v>
      </c>
    </row>
    <row r="4">
      <c r="A4" s="41" t="inlineStr">
        <is>
          <t>الشارقة</t>
        </is>
      </c>
      <c r="B4" s="41" t="inlineStr">
        <is>
          <t>توصيل / استلام</t>
        </is>
      </c>
      <c r="C4" s="41" t="inlineStr">
        <is>
          <t>هجين</t>
        </is>
      </c>
      <c r="D4" s="41" t="inlineStr">
        <is>
          <t>مواقف السيارات - باركن (دبي)</t>
        </is>
      </c>
      <c r="F4" s="41" t="inlineStr">
        <is>
          <t>خارج الخدمة</t>
        </is>
      </c>
      <c r="H4" s="41" t="inlineStr">
        <is>
          <t>معترَض عليها</t>
        </is>
      </c>
      <c r="I4" s="41" t="inlineStr">
        <is>
          <t>الفرامل</t>
        </is>
      </c>
      <c r="J4" s="41" t="n">
        <v>3</v>
      </c>
      <c r="K4" s="41" t="n">
        <v>2027</v>
      </c>
    </row>
    <row r="5">
      <c r="A5" s="41" t="inlineStr">
        <is>
          <t>عجمان</t>
        </is>
      </c>
      <c r="B5" s="41" t="inlineStr">
        <is>
          <t>المطار</t>
        </is>
      </c>
      <c r="C5" s="41" t="inlineStr">
        <is>
          <t>كهربائية</t>
        </is>
      </c>
      <c r="D5" s="41" t="inlineStr">
        <is>
          <t>مواقف السيارات - مواقف (أبوظبي)</t>
        </is>
      </c>
      <c r="I5" s="41" t="inlineStr">
        <is>
          <t>البطارية</t>
        </is>
      </c>
      <c r="J5" s="41" t="n">
        <v>4</v>
      </c>
      <c r="K5" s="41" t="n">
        <v>2028</v>
      </c>
    </row>
    <row r="6">
      <c r="A6" s="41" t="inlineStr">
        <is>
          <t>أم القيوين</t>
        </is>
      </c>
      <c r="B6" s="41" t="inlineStr">
        <is>
          <t>صيانة / خدمة</t>
        </is>
      </c>
      <c r="D6" s="41" t="inlineStr">
        <is>
          <t>مواقف السيارات - أخرى</t>
        </is>
      </c>
      <c r="I6" s="41" t="inlineStr">
        <is>
          <t>التكييف</t>
        </is>
      </c>
      <c r="J6" s="41" t="n">
        <v>5</v>
      </c>
      <c r="K6" s="41" t="n">
        <v>2029</v>
      </c>
    </row>
    <row r="7">
      <c r="A7" s="41" t="inlineStr">
        <is>
          <t>رأس الخيمة</t>
        </is>
      </c>
      <c r="B7" s="41" t="inlineStr">
        <is>
          <t>مهمة إدارية</t>
        </is>
      </c>
      <c r="D7" s="41" t="inlineStr">
        <is>
          <t>مخالفة مرورية</t>
        </is>
      </c>
      <c r="I7" s="41" t="inlineStr">
        <is>
          <t>الصيانة الدورية</t>
        </is>
      </c>
      <c r="J7" s="41" t="n">
        <v>6</v>
      </c>
      <c r="K7" s="41" t="n">
        <v>2030</v>
      </c>
    </row>
    <row r="8">
      <c r="A8" s="41" t="inlineStr">
        <is>
          <t>الفجيرة</t>
        </is>
      </c>
      <c r="B8" s="41" t="inlineStr">
        <is>
          <t>تدريب / فعالية</t>
        </is>
      </c>
      <c r="D8" s="41" t="inlineStr">
        <is>
          <t>أخرى</t>
        </is>
      </c>
      <c r="I8" s="41" t="inlineStr">
        <is>
          <t>إصلاح بعد حادث</t>
        </is>
      </c>
      <c r="J8" s="41" t="n">
        <v>7</v>
      </c>
    </row>
    <row r="9">
      <c r="A9" s="41" t="inlineStr">
        <is>
          <t>السعودية</t>
        </is>
      </c>
      <c r="B9" s="41" t="inlineStr">
        <is>
          <t>استخدام خاص معتمد</t>
        </is>
      </c>
      <c r="I9" s="41" t="inlineStr">
        <is>
          <t>تجديد التسجيل / الفحص الفني</t>
        </is>
      </c>
      <c r="J9" s="41" t="n">
        <v>8</v>
      </c>
    </row>
    <row r="10">
      <c r="A10" s="41" t="inlineStr">
        <is>
          <t>أخرى</t>
        </is>
      </c>
      <c r="B10" s="41" t="inlineStr">
        <is>
          <t>أخرى</t>
        </is>
      </c>
      <c r="I10" s="41" t="inlineStr">
        <is>
          <t>أخرى</t>
        </is>
      </c>
      <c r="J10" s="41" t="n">
        <v>9</v>
      </c>
    </row>
    <row r="11">
      <c r="J11" s="41" t="n">
        <v>10</v>
      </c>
    </row>
    <row r="12">
      <c r="J12" s="41" t="n">
        <v>11</v>
      </c>
    </row>
    <row r="13">
      <c r="J13" s="41" t="n">
        <v>12</v>
      </c>
    </row>
  </sheetData>
  <pageMargins left="0.4" right="0.4" top="0.5" bottom="0.6" header="0.5" footer="0.5"/>
  <pageSetup paperSize="9"/>
  <headerFooter>
    <oddHeader/>
    <oddFooter>&amp;L&amp;8 CT Mobility · www.ct.ms&amp;R&amp;8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CT Mobility</dc:creator>
  <dc:title xmlns:dc="http://purl.org/dc/elements/1.1/">برنامج حركة السيارات (Excel)</dc:title>
  <dc:description xmlns:dc="http://purl.org/dc/elements/1.1/">Free template by CT Mobility - www.ct.ms</dc:description>
  <dcterms:created xmlns:dcterms="http://purl.org/dc/terms/" xmlns:xsi="http://www.w3.org/2001/XMLSchema-instance" xsi:type="dcterms:W3CDTF">2026-10-16T13:29:27Z</dcterms:created>
  <dcterms:modified xmlns:dcterms="http://purl.org/dc/terms/" xmlns:xsi="http://www.w3.org/2001/XMLSchema-instance" xsi:type="dcterms:W3CDTF">2026-10-16T13:29:33Z</dcterms:modified>
  <cp:lastModifiedBy>CT Mobility</cp:lastModifiedBy>
</cp:coreProperties>
</file>